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2"/>
  </bookViews>
  <sheets>
    <sheet name="สถิติปโทคณะ" sheetId="1" r:id="rId1"/>
    <sheet name="สถิติปโทสาขา" sheetId="2" r:id="rId2"/>
    <sheet name="ปโท" sheetId="3" r:id="rId3"/>
  </sheets>
  <definedNames>
    <definedName name="_xlnm.Print_Titles" localSheetId="2">'ปโท'!$3:$3</definedName>
    <definedName name="_xlnm.Print_Titles" localSheetId="0">'สถิติปโทคณะ'!$4:$7</definedName>
    <definedName name="_xlnm.Print_Titles" localSheetId="1">'สถิติปโทสาขา'!$4:$7</definedName>
  </definedNames>
  <calcPr fullCalcOnLoad="1"/>
</workbook>
</file>

<file path=xl/sharedStrings.xml><?xml version="1.0" encoding="utf-8"?>
<sst xmlns="http://schemas.openxmlformats.org/spreadsheetml/2006/main" count="714" uniqueCount="315">
  <si>
    <t>สัตว์ศาสตร์ แผน ก(2)</t>
  </si>
  <si>
    <t>51151380011</t>
  </si>
  <si>
    <t>ประดอม</t>
  </si>
  <si>
    <t>ไพสน</t>
  </si>
  <si>
    <t>ปัจจัยจูงใจ ปัจจัยค้ำจุน ของบุคลากรสาธารณสุขที่ปฏิบัติงานในสถานีอนามัย จังหวัดหนองคาย</t>
  </si>
  <si>
    <t>QA55_ปโท_O_0026</t>
  </si>
  <si>
    <t>เทคโนโลยีสิ่งแวดล้อม แผน ก(2)</t>
  </si>
  <si>
    <t>รวมจำนวนผลงานนิสิต (A)</t>
  </si>
  <si>
    <t>รวมผู้สำเร็จการศึกษาทั้งหมด (B)</t>
  </si>
  <si>
    <t>ค่าน้ำหนักคุณภาพฯ (C)</t>
  </si>
  <si>
    <t>51011351001</t>
  </si>
  <si>
    <t>ณัฐพงษ์</t>
  </si>
  <si>
    <t>ราชมี</t>
  </si>
  <si>
    <t>การเมืองการปกครอง (แผน ก)</t>
  </si>
  <si>
    <t>อำนาจของคนขายขอบ : กรณีศึกษาการเคลื่อนไหวต่อสู้ในพื้นที่โครงการเหมืองแร่โปแตชในอีสาน</t>
  </si>
  <si>
    <r>
      <t>ณัฐพงษ์ ราชมี</t>
    </r>
    <r>
      <rPr>
        <sz val="14"/>
        <rFont val="TH SarabunPSK"/>
        <family val="2"/>
      </rPr>
      <t xml:space="preserve">   วินัย ผลเจริญ และประโยชน์ ส่งกลิ่น.  อำนาจของคนชายขอบ : การเคลื่อนไหวต่อสู้ในพื้นที่โครงการเหมืองแร่โปแตชในอีสาน.  </t>
    </r>
    <r>
      <rPr>
        <u val="single"/>
        <sz val="14"/>
        <rFont val="TH SarabunPSK"/>
        <family val="2"/>
      </rPr>
      <t xml:space="preserve">The national and International  Graduate student conference Community and Environmental Management for sustainable development in asean. </t>
    </r>
    <r>
      <rPr>
        <sz val="14"/>
        <rFont val="TH SarabunPSK"/>
        <family val="2"/>
      </rPr>
      <t xml:space="preserve"> ฉบับที่ 1 วันที่ 14 เดือนพฤษภาคม พ.ศ.2555.หน้า 583-597.</t>
    </r>
  </si>
  <si>
    <t>53011380014</t>
  </si>
  <si>
    <t>จ่าเอก</t>
  </si>
  <si>
    <t>ธนวรรธน์</t>
  </si>
  <si>
    <t>จันต่อ</t>
  </si>
  <si>
    <t>ระดับสถาบัน</t>
  </si>
  <si>
    <t>คณะมนุษยศาตสตร์และสังคมศาสตร์</t>
  </si>
  <si>
    <t>รวมการศึกษาค้นคว้าอิสระ</t>
  </si>
  <si>
    <t>การพัฒนางานบริการด้านงานทะเบียนราษฎร์ ของสำนักงานทะเบียนท้องถิ่นเทศบาลตำบลคำใหญ่ อำเภอห้วยเม็ก จังหวัดกาฬสินธุ์06/08/2555 ส่งขยาย IS7 ครั้งที่ 3 วันที่ 04/08/2555----17/08/2555,  18/08/2555 ส่งขยาย IS7 ครั้งที่ 4 วันที่ 18/08/2555----31/08/2555</t>
  </si>
  <si>
    <r>
      <t>ธนวรรธน์  จันต่อ</t>
    </r>
    <r>
      <rPr>
        <sz val="14"/>
        <rFont val="TH SarabunPSK"/>
        <family val="2"/>
      </rPr>
      <t xml:space="preserve">  และวรวุฒิ  จำลองนาค. การพัฒนางานบริการด้านงานทะเบียนราษฎร์ของสำนักงานทะเบียนท้องถิ่น เทศบาลตำบลคำใหญ่ อำเภอห้วยเม็ก จังหวัดกาฬสินธุ์. </t>
    </r>
    <r>
      <rPr>
        <u val="single"/>
        <sz val="14"/>
        <rFont val="TH SarabunPSK"/>
        <family val="2"/>
      </rPr>
      <t>วารสารความหลากหลายทางวัฒนธรรม คณะวัฒนธรรมศาสตร์ มหาวิทยาลัยมหาสารคาม</t>
    </r>
    <r>
      <rPr>
        <sz val="14"/>
        <rFont val="TH SarabunPSK"/>
        <family val="2"/>
      </rPr>
      <t>. ปีที่ 11 ฉบับที่ 24 ประจำเดือนกันยายน - ธันวาคม พ.ศ. 2555.</t>
    </r>
  </si>
  <si>
    <t>53011380023</t>
  </si>
  <si>
    <t>ภัทรพงศ์</t>
  </si>
  <si>
    <t>คู่กระสังข์</t>
  </si>
  <si>
    <t>การเข้าสู่การเมืองท้องถิ่นของสมาชิกสภาองค์การบริหารส่วนตำบล ในอำเภอศรีสมเด็จ จังหวัดร้อยเอ็ด</t>
  </si>
  <si>
    <r>
      <t>ภัทรพงศ์ คู่กระสังข์</t>
    </r>
    <r>
      <rPr>
        <sz val="14"/>
        <rFont val="TH SarabunPSK"/>
        <family val="2"/>
      </rPr>
      <t xml:space="preserve">    </t>
    </r>
    <r>
      <rPr>
        <sz val="14"/>
        <rFont val="TH SarabunPSK"/>
        <family val="2"/>
      </rPr>
      <t xml:space="preserve">และเชิงชาญ จงสมชัย.  การเข้าสู่การเมืองท้องถิ่นของสมาชิกสภาองค์การบริหารส่วนตำบลในอำเภอศรีสมเด็จ จังหวัดร้อยเอ็ด.  </t>
    </r>
    <r>
      <rPr>
        <u val="single"/>
        <sz val="14"/>
        <rFont val="TH SarabunPSK"/>
        <family val="2"/>
      </rPr>
      <t xml:space="preserve">วารสารความหลากหลายทางวัฒนธรรม คณะวัฒนธรรมศาสตร์ มหาวิทยาลัยมหาสารคาม. </t>
    </r>
    <r>
      <rPr>
        <sz val="14"/>
        <rFont val="TH SarabunPSK"/>
        <family val="2"/>
      </rPr>
      <t xml:space="preserve"> ปีที่ 11 ฉบับที่ 24 ประจำเดือนกันยายน-ธันวาคม พ.ศ.2555.</t>
    </r>
    <r>
      <rPr>
        <u val="single"/>
        <sz val="14"/>
        <rFont val="TH SarabunPSK"/>
        <family val="2"/>
      </rPr>
      <t xml:space="preserve"> </t>
    </r>
  </si>
  <si>
    <t>53011380033</t>
  </si>
  <si>
    <t>ศักย์ศรณ์</t>
  </si>
  <si>
    <t>ผดุงสมัย</t>
  </si>
  <si>
    <t>โครงสร้างอำนาจชุมชนในตำบลพลับพลา อำเภอเชียงขวัญ จังหวัดร้อยเอ็ด</t>
  </si>
  <si>
    <r>
      <t>ศักย์ศรณ์ ผดุงสมัย</t>
    </r>
    <r>
      <rPr>
        <sz val="14"/>
        <rFont val="TH SarabunPSK"/>
        <family val="2"/>
      </rPr>
      <t xml:space="preserve">  </t>
    </r>
    <r>
      <rPr>
        <sz val="14"/>
        <rFont val="TH SarabunPSK"/>
        <family val="2"/>
      </rPr>
      <t xml:space="preserve">และวินัย ผลเจริญ.  โครงสร้างอำนาจชุมชนในตำบลพลับพลา อำเภอเชียงขวัญ จังหวัดร้อยเอ็ด.  </t>
    </r>
    <r>
      <rPr>
        <u val="single"/>
        <sz val="14"/>
        <rFont val="TH SarabunPSK"/>
        <family val="2"/>
      </rPr>
      <t xml:space="preserve">วารสารมหาวิทยาลัยราชภัฏร้อยเอ็ด. </t>
    </r>
    <r>
      <rPr>
        <sz val="14"/>
        <rFont val="TH SarabunPSK"/>
        <family val="2"/>
      </rPr>
      <t xml:space="preserve"> ปีที่ 7 ฉบับที่ 1 ประจำเดือนมกราคม-มิถุนายน พ.ศ.2556.</t>
    </r>
    <r>
      <rPr>
        <u val="single"/>
        <sz val="14"/>
        <rFont val="TH SarabunPSK"/>
        <family val="2"/>
      </rPr>
      <t xml:space="preserve"> </t>
    </r>
  </si>
  <si>
    <t>53011380013</t>
  </si>
  <si>
    <t>พันจ่าอากาศเอก</t>
  </si>
  <si>
    <t>ทุ่งพานู</t>
  </si>
  <si>
    <t>รอเสนา</t>
  </si>
  <si>
    <t>การมีส่วนร่วมของประชาชนในประเพณีเซิ้งผ้าหมี่ ของเทศบาลตำบลเขวา อำเภอเสลภูมิ จังหวัดร้อยเอ็ด</t>
  </si>
  <si>
    <r>
      <t>ทุ่งพานู รอเสนา</t>
    </r>
    <r>
      <rPr>
        <sz val="14"/>
        <rFont val="TH SarabunPSK"/>
        <family val="2"/>
      </rPr>
      <t xml:space="preserve">    </t>
    </r>
    <r>
      <rPr>
        <sz val="14"/>
        <rFont val="TH SarabunPSK"/>
        <family val="2"/>
      </rPr>
      <t xml:space="preserve">และเฉลิมเกียรติ ภาระเวช. การมีส่วนร่วมของประชาชนในประเพณีเซิ้งผ้าหมี่ของเทศบาลตำบลขวาว อำเภอเสลภูมิ จังหวัดร้อยเอ็ด.  </t>
    </r>
    <r>
      <rPr>
        <u val="single"/>
        <sz val="14"/>
        <rFont val="TH SarabunPSK"/>
        <family val="2"/>
      </rPr>
      <t>วารสารความหลากหลายทางวัฒนธรรม คณะวัฒนธรรมศาสตร์ มหาวิทยาลัยมหาสารคาม.</t>
    </r>
    <r>
      <rPr>
        <sz val="14"/>
        <rFont val="TH SarabunPSK"/>
        <family val="2"/>
      </rPr>
      <t xml:space="preserve">  ปีที่ 11 ฉบับที่ 24 ประจำเดือนกันยายน-ธันวาคม พ.ศ.2555.</t>
    </r>
    <r>
      <rPr>
        <u val="single"/>
        <sz val="14"/>
        <rFont val="TH SarabunPSK"/>
        <family val="2"/>
      </rPr>
      <t xml:space="preserve"> </t>
    </r>
  </si>
  <si>
    <t>คณะสถาปัตยกรรมศาสตร์ ผังเมืองและนฤมิตศิลป์</t>
  </si>
  <si>
    <t>การพัฒนาเมืองและสภาพแวดล้อมที่ยั่งยืน แผน ก(2)</t>
  </si>
  <si>
    <t>สถาบันวิจัยวลัยรุกขเวช</t>
  </si>
  <si>
    <t>ความหลากหลายทางชีวภาพ แผน ก(2)</t>
  </si>
  <si>
    <t>การวิจัยทางศิลปกรรมศาสตร์ แผน ก(2)</t>
  </si>
  <si>
    <t>การบริหารการศึกษา  (แผน ก2)</t>
  </si>
  <si>
    <t>หลักสูตรและการสอน  แผน ก</t>
  </si>
  <si>
    <t>เทคโนโลยีชีวภาพ แผน ก(1)</t>
  </si>
  <si>
    <t>เทคโนโลยีชีวภาพ แผน ก(2)</t>
  </si>
  <si>
    <t>ภาษาและวรรณกรรมไทย-จีน แผน ก(2)</t>
  </si>
  <si>
    <t>วิจัยเพื่อพัฒนาท้องถิ่น แผน (ก2)</t>
  </si>
  <si>
    <t>การจัดการเชิงกลยุทธ์</t>
  </si>
  <si>
    <t>บัญชีมหาบัณฑิต แผน ก</t>
  </si>
  <si>
    <t>ภาษาและวรรณกรรมไทย-จีน แผน (ก2)</t>
  </si>
  <si>
    <t>52011380047</t>
  </si>
  <si>
    <t>สาเหตุการออกกลางคันของนิสิต  มหาวิทยาลัยมหาสารคาม</t>
  </si>
  <si>
    <t>Causes  of  Undergraduate  Student  Dropouts  at  Mahasarakham  University</t>
  </si>
  <si>
    <r>
      <t xml:space="preserve">สุภาภรณ์ พิมพะนิตย์ </t>
    </r>
    <r>
      <rPr>
        <sz val="14"/>
        <rFont val="TH SarabunPSK"/>
        <family val="2"/>
      </rPr>
      <t xml:space="preserve">ประโยชน์ ส่งกลิ่น และพชรวิทย์ จันทร์ศิริสิร. สาเหตุการออกกลางคันของนิสิต  มหาวิทยาลัยมหาสารคาม.  </t>
    </r>
    <r>
      <rPr>
        <u val="single"/>
        <sz val="14"/>
        <rFont val="TH SarabunPSK"/>
        <family val="2"/>
      </rPr>
      <t>วารสารความหลากหลายทางวัฒนธรรม คณะวัฒนธรรมศาสตร์ มหาวิทยาลัยมหาสารคาม</t>
    </r>
    <r>
      <rPr>
        <sz val="14"/>
        <rFont val="TH SarabunPSK"/>
        <family val="2"/>
      </rPr>
      <t xml:space="preserve">. ปีที่ 11 ฉบับที่  24  ประจำเดือน กันยายน-ธันวาคม 2555.  </t>
    </r>
  </si>
  <si>
    <t>53011381017</t>
  </si>
  <si>
    <t>พรรัชดา</t>
  </si>
  <si>
    <t>แก้วกัลยา</t>
  </si>
  <si>
    <t>การจัดซื้อจัดจ้างตามระเบียบงานพัสดุของหน่วยงาน ในมหาวิทยาลัยมหาสารคาม</t>
  </si>
  <si>
    <r>
      <t>พรรัชดา แก้วกัลยา</t>
    </r>
    <r>
      <rPr>
        <sz val="14"/>
        <rFont val="TH SarabunPSK"/>
        <family val="2"/>
      </rPr>
      <t xml:space="preserve"> และเกียรติพงษ์ มีเพียร. การจัดซื้อจัดจ้างตามระเบียบงานพัสดุของหน่วยงาน ในมหาวิทยาลัยมหาสารคาม.  </t>
    </r>
    <r>
      <rPr>
        <u val="single"/>
        <sz val="14"/>
        <rFont val="TH SarabunPSK"/>
        <family val="2"/>
      </rPr>
      <t>วารสารความหลากหลายทางวัฒนธรรม คณะวัฒนธรรมศาสตร์ มหาวิทยาลัยมหาสารคาม</t>
    </r>
    <r>
      <rPr>
        <sz val="14"/>
        <rFont val="TH SarabunPSK"/>
        <family val="2"/>
      </rPr>
      <t xml:space="preserve">. ปีที่ 11 ฉบับที่  24  ประจำเดือน กันยายน-ธันวาคม 2555.  </t>
    </r>
  </si>
  <si>
    <t>53011381029</t>
  </si>
  <si>
    <t>สีระมาตร</t>
  </si>
  <si>
    <t>การบริหารงานตามหลักธรรมาภิบาลของเทศบาลตำบลนาคู อำเภอนาคู จังหวัดกาฬสินธุ์</t>
  </si>
  <si>
    <r>
      <t>วีระ  สีระมาตร</t>
    </r>
    <r>
      <rPr>
        <sz val="14"/>
        <rFont val="TH SarabunPSK"/>
        <family val="2"/>
      </rPr>
      <t xml:space="preserve"> และเกียรติพงษ์ มีเพียร. การบริหารงานตามหลักธรรมาภิบาลของเทศบาลตำบลนาคู อำเภอนาคู จังหวัดกาฬสินธุ์.  </t>
    </r>
    <r>
      <rPr>
        <u val="single"/>
        <sz val="14"/>
        <rFont val="TH SarabunPSK"/>
        <family val="2"/>
      </rPr>
      <t>วารสารความหลากหลายทางวัฒนธรรม คณะวัฒนธรรมศาสตร์ มหาวิทยาลัยมหาสารคาม</t>
    </r>
    <r>
      <rPr>
        <sz val="14"/>
        <rFont val="TH SarabunPSK"/>
        <family val="2"/>
      </rPr>
      <t xml:space="preserve">. ปีที่ 11 ฉบับที่  24  ประจำเดือน กันยายน-ธันวาคม 2555.  </t>
    </r>
  </si>
  <si>
    <t>การจัดการมหาบัณฑิต  แผน ข</t>
  </si>
  <si>
    <t>สุภาภรณ์</t>
  </si>
  <si>
    <t>เทคโนโลยีการศึกษา แผน ก(2)</t>
  </si>
  <si>
    <t>เศรษฐศาสตร์ธุรกิจ แผน ก(2)</t>
  </si>
  <si>
    <t>การจัดการเชิงกลยุทธ์ แผน ก(2)</t>
  </si>
  <si>
    <t>เคมี (แผน ก1)</t>
  </si>
  <si>
    <t>ภาษาอังกฤษ  แผน ข</t>
  </si>
  <si>
    <t>นิสิตปัจจุบัน สภาพสมบูรณ์</t>
  </si>
  <si>
    <t>วิศวกรรมเครื่องกล แผน ก(2) (วิศวกรรมพลังงาน)</t>
  </si>
  <si>
    <t>พิศมัย</t>
  </si>
  <si>
    <t>พูลเพียร</t>
  </si>
  <si>
    <t>การประเมินผลการปฏิบัติตามนโยบายการประหยัดพลังงานไฟฟ้าของนิสิตมหาวิทยาลัยมหาสารคาม</t>
  </si>
  <si>
    <t>q</t>
  </si>
  <si>
    <t>นัชชา</t>
  </si>
  <si>
    <t>แสนภิรมย์</t>
  </si>
  <si>
    <t>วิศวกรรมโยธา</t>
  </si>
  <si>
    <t>คณะการบัญชีและการจัดการ</t>
  </si>
  <si>
    <t>บัญชีมหาบัณฑิต แผน ก(2)</t>
  </si>
  <si>
    <t>การพัฒนาการจัดการเรียนรู้ด้วยกลุ่มร่วมมือแบบ TAI กลุ่มสาระการเรียนรู้คณิตศาสตร์ เรื่อง บทประยุกต์ ชั้นประถมศึกษาปีที่ 6</t>
  </si>
  <si>
    <t>การจัดการการตลาด แผน ก(2)</t>
  </si>
  <si>
    <t>เทคโนโลยีการศึกษา (แผน ก)</t>
  </si>
  <si>
    <t>รักษาสภาพนิสิต</t>
  </si>
  <si>
    <t>การบริหารงานตามหลักการบริหารกิจการบ้านเมืองที่ดี  ขององค์การบริหารส่วนตำบลแห่ใต้  อำเภอโกสุมพิสัย จังหวัดมหาสารคาม</t>
  </si>
  <si>
    <t>เทคโนโลยีการศึกษา แผน (ก2)</t>
  </si>
  <si>
    <t>หลักสูตรและการสอน  แผน ก(2)</t>
  </si>
  <si>
    <t>หลักสูตรและการสอน (แผน ข)</t>
  </si>
  <si>
    <t>สิ่งแวดล้อมศึกษา แผน ก</t>
  </si>
  <si>
    <t>53011381007</t>
  </si>
  <si>
    <t>พระทรงฤทธิ์</t>
  </si>
  <si>
    <t>จงเจริญพันธุ์</t>
  </si>
  <si>
    <t>การบริหารงานตามหลักการบริหารกิจการบ้านเมืองที่ดีขององค์การบริหารส่วนตำบลในเขตอำเภอสีชมพู จังหวัดขอนแก่น</t>
  </si>
  <si>
    <t>Administration based on Good Governance of Tambon Administrative Organizations in Srichom Poo District, Khon Khaen Province.</t>
  </si>
  <si>
    <t>53011381032</t>
  </si>
  <si>
    <t>พระสมปอง</t>
  </si>
  <si>
    <t>การให้บริการของการบริหารงานทะเบียนราษฎรของเทศบาลเมืองชุมแพ จังหวัดขอนแก่น</t>
  </si>
  <si>
    <t>Civil Registration Administration Services of  Chumphae Municipality in Chumphae District, Khon Kaen Province</t>
  </si>
  <si>
    <t>ดุริยางคศิลป์ แบบ ก(2)</t>
  </si>
  <si>
    <t>ดุริยางคศิลป์ แผน ก(2)</t>
  </si>
  <si>
    <t>การวัดผลการศึกษา  แผน ก(2)</t>
  </si>
  <si>
    <t>การวิจัยการศึกษา แผน ก(2)</t>
  </si>
  <si>
    <t>วิทยาศาสตรศึกษา (แผน ก)</t>
  </si>
  <si>
    <t>คณะวิทยาการสารสนเทศ</t>
  </si>
  <si>
    <t>เทคโนโลยีสารสนเทศ แผน ก(1)</t>
  </si>
  <si>
    <t>วัฒนธรรมศาสตร์</t>
  </si>
  <si>
    <t>จิตวิทยาการให้คำปรึกษา แผน ก</t>
  </si>
  <si>
    <t>การบริหารจัดการสิ่งแวดล้อม แผน ก</t>
  </si>
  <si>
    <t>การจัดการเทคโนโลยีสารสนเทศทางธุรกิจ แผน ก(2)</t>
  </si>
  <si>
    <t>ประชุมวิชาการระดับชาติ</t>
  </si>
  <si>
    <t>การสอนภาษาอังกฤษ แผน (ก2)</t>
  </si>
  <si>
    <t>คณะเภสัชศาสตร์</t>
  </si>
  <si>
    <t>เภสัชกรรมคลินิก แผน ก(2)</t>
  </si>
  <si>
    <t>การจัดการมหาบัณฑิต  แผน ก</t>
  </si>
  <si>
    <t>ธนิต</t>
  </si>
  <si>
    <t>ภูอินนา</t>
  </si>
  <si>
    <t>นโยบายสาธารณะ แผน ก</t>
  </si>
  <si>
    <t>แรงจูงใจในการปฏิบัติงานของบุคลากรมหาวิทยาลัยราชภัฏกาฬสินธุ์</t>
  </si>
  <si>
    <t>Motivations for Work Performance of Personnel at Rajabhat  Kalasin University</t>
  </si>
  <si>
    <t>กันตา</t>
  </si>
  <si>
    <t>วิลาชัย</t>
  </si>
  <si>
    <t>ความพร้อมขององค์กรปกครองส่วนท้องถิ่นในการรองรับการกระจายอำนาจด้านการผังเมือง : กรณีศึกษา ผังเมืองรวมชุมชนท่าขอนยาง -ขามเรียง จังหวัดมหาสารคาม</t>
  </si>
  <si>
    <t>การจัดการเทคโนโลยีและพาณิชย์อิเล็กทรอนิกส์  แผน ก</t>
  </si>
  <si>
    <t>วัฒนธรรมศาสตร์ แผน ก</t>
  </si>
  <si>
    <t>เทคโนโลยีสารสนเทศ  แผน ข</t>
  </si>
  <si>
    <t>คณะเทคโนโลยี</t>
  </si>
  <si>
    <t>เทคโนโลยีการอาหาร แผน ก(1)</t>
  </si>
  <si>
    <t>เคมี แผน ก(2)</t>
  </si>
  <si>
    <t>เรณู</t>
  </si>
  <si>
    <t>รุ่งแสง</t>
  </si>
  <si>
    <t>วิทยาลัยการเมืองการปกครอง</t>
  </si>
  <si>
    <t>นโยบายสาธารณะ แผน ก(2)</t>
  </si>
  <si>
    <t>การดำเนินงานตามนโยบายการจัดสวัสดิการเบี้ยยังชีพผู้สูงอายุขององค์การบริหารส่วนตำบลในเขตอำเภอสุวรรณภูมิ จังหวัดร้อยเอ็ด</t>
  </si>
  <si>
    <t>The   Operation  of  Tambon  Administration  Organizations  in  Suwannapum  District,  Roi- Et  Province,  According to the  Policy  of  Social  Welfare  Allowance  for  Senior  Citizen</t>
  </si>
  <si>
    <t>Administration  based on Good  Governance  of  Hae Tai  Subdistrict  Administrative Organization, Kosum Phisai  District, Maha Sarakham Province</t>
  </si>
  <si>
    <t>ว่าที่ร้อยตรี</t>
  </si>
  <si>
    <t>รังสรรค์</t>
  </si>
  <si>
    <t>ชินภักดี</t>
  </si>
  <si>
    <t>นโยบายสาธารณะ แผน ข</t>
  </si>
  <si>
    <t>บัญชา</t>
  </si>
  <si>
    <t>สิงห์คำป้อง</t>
  </si>
  <si>
    <t>รูปแบบการบริหารจัดการขยะของชุมชนบะขาม ตำบลในเมือง อำเภอเมือง จังหวัดขอนแก่น</t>
  </si>
  <si>
    <t>นันท์นภัสร์</t>
  </si>
  <si>
    <t>สาตร์พรหม</t>
  </si>
  <si>
    <t>การมีส่วนร่วมของประชาชนในการพัฒนาแหล่งท่องเที่ยว กรณีศึกษา เขตห้ามล่าพันธุ์สัตว์ป่าดูนลำพัน อำเภอนาเชือก จังหวัดมหาสารคาม</t>
  </si>
  <si>
    <t>คณะศิลปกรรมศาสตร์</t>
  </si>
  <si>
    <t>ทัศนศิลป์</t>
  </si>
  <si>
    <t>วิทยาลัยดุริยางคศิลป์</t>
  </si>
  <si>
    <t>ดุริยางคศิลป์</t>
  </si>
  <si>
    <t>คณะศึกษาศาสตร์</t>
  </si>
  <si>
    <t>วิทยาศาสตร์การออกกำลังกายและการกีฬา แผน ก(2)</t>
  </si>
  <si>
    <t>คณะสาธารณสุขศาสตร์</t>
  </si>
  <si>
    <t>สาธารณสุขศาสตร์ แผน ก (การจัดการระบบสุขภาพ)</t>
  </si>
  <si>
    <t>สาธารณสุขศาสตร์ แผน ก (อนามัยสิ่งแวดล้อม)</t>
  </si>
  <si>
    <t>นอกเวลาราชการ</t>
  </si>
  <si>
    <t>ในเวลาราชการ</t>
  </si>
  <si>
    <t>วิทยานิพนธ์</t>
  </si>
  <si>
    <t>การศึกษาค้นคว้าอิสระ</t>
  </si>
  <si>
    <t>วารสารที่สาขาวิชายอมรับ</t>
  </si>
  <si>
    <t>หนองคาย</t>
  </si>
  <si>
    <t>พิมพะนิตย์</t>
  </si>
  <si>
    <t>ไม่มีผลงานเนื่องจากเป็นนิสิตทำการศึกษาค้นคว้าอิสระ เข้าก่อนปีการศึกษา 2552 ที่มีการสำเร็จการศึกษาได้โดยไม่ต้องมีผลงานวิจัย</t>
  </si>
  <si>
    <t>ตีพิมพ์แล้ว</t>
  </si>
  <si>
    <t>การจัดการมหาบัณฑิต แผน ก(2)</t>
  </si>
  <si>
    <t>คณะสิ่งแวดล้อมและทรัพยากรศาสตร์</t>
  </si>
  <si>
    <t>การบริหารจัดการสิ่งแวดล้อม</t>
  </si>
  <si>
    <t>เทคโนโลยีสารสนเทศ  แผน (ก2)</t>
  </si>
  <si>
    <t>ภาษาไทย (กลุ่มวรรณคดี) แผน ก</t>
  </si>
  <si>
    <t>คณิตศาสตรศึกษา  (แผน ก2)</t>
  </si>
  <si>
    <r>
      <t>กันตา วิลาชัย</t>
    </r>
    <r>
      <rPr>
        <sz val="14"/>
        <rFont val="TH SarabunPSK"/>
        <family val="2"/>
      </rPr>
      <t xml:space="preserve">, วิเชียร ตันศิริคงคล และคทารัตน์ เฮงตระกูล. ความพร้อมขององค์กรปกครองส่วนท้องถิ่นในการรองรับการกระจายอำนาจด้านการผังเมือง กรณีศึกษา ผังเมืองรวมชุมชนท่าขอนยาง -ขามเรียง จังหวัดมหาสารคาม. </t>
    </r>
    <r>
      <rPr>
        <u val="single"/>
        <sz val="14"/>
        <rFont val="TH SarabunPSK"/>
        <family val="2"/>
      </rPr>
      <t>การประชุมวิชาการรัฐศาสตรและรัฐประศาสนศาสตร์แห่งชาติ ครั้งที่ 11 (พ.ศ. 2553) 25-26 พฤศจิกายน 2553 .</t>
    </r>
    <r>
      <rPr>
        <sz val="14"/>
        <rFont val="TH SarabunPSK"/>
        <family val="2"/>
      </rPr>
      <t xml:space="preserve"> หน้า498-506.</t>
    </r>
  </si>
  <si>
    <t>การจัดการท่องเที่ยวและการโรงแรม (แผน ก)</t>
  </si>
  <si>
    <t>ภาษาไทย  แผน ก</t>
  </si>
  <si>
    <t>พระ</t>
  </si>
  <si>
    <t>ลำดับ</t>
  </si>
  <si>
    <t>ระบบ</t>
  </si>
  <si>
    <t>ประเภท</t>
  </si>
  <si>
    <t>การวัดผลการศึกษา  แผน ก</t>
  </si>
  <si>
    <t>นาย</t>
  </si>
  <si>
    <t>คณะวิศวกรรมศาสตร์</t>
  </si>
  <si>
    <t>วิศวกรรมเครื่องกล แผน ก(2)</t>
  </si>
  <si>
    <t>มหาสารคาม</t>
  </si>
  <si>
    <t>a</t>
  </si>
  <si>
    <t>ภาษาไทย  แผน ข</t>
  </si>
  <si>
    <t>นาง</t>
  </si>
  <si>
    <t/>
  </si>
  <si>
    <t>คณะวิทยาศาสตร์</t>
  </si>
  <si>
    <t>ชีววิทยาศึกษา (แผน ก2)</t>
  </si>
  <si>
    <t>นางสาว</t>
  </si>
  <si>
    <t>คณะวัฒนธรรมศาสตร์</t>
  </si>
  <si>
    <t>TCI</t>
  </si>
  <si>
    <t>ตอบรับ ระบุปี(ฉบับ)</t>
  </si>
  <si>
    <t>ตอบรับ</t>
  </si>
  <si>
    <r>
      <t>ลภัสรดา นรินยา</t>
    </r>
    <r>
      <rPr>
        <sz val="14"/>
        <rFont val="TH SarabunPSK"/>
        <family val="2"/>
      </rPr>
      <t xml:space="preserve">, คฑารัตน์ เฮงตระกูล และประโยชน์ ส่งกลิ่น. สมรรถนะการปฏิบัติงานของบุคลากรที่ปฏิบัติหน้าที่ด้านงานสารบรรณของมหาวิทยาลัยมหาสารคาม. </t>
    </r>
    <r>
      <rPr>
        <u val="single"/>
        <sz val="14"/>
        <rFont val="TH SarabunPSK"/>
        <family val="2"/>
      </rPr>
      <t>การประชุมวิชาการบัณฑิตศึกษาระดับชาติและนานาชาติ เรื่อง "การจัดการชุมชนและการจัดการสิ่งแวดล้อมเพื่อการพัฒนาที่ยั่งยืนในอาเซียน" 14 พฤษภาคม 2555 เผยแพร่ Proceeding ฉบับเต็ม เดือน มิถุนายน 2555.</t>
    </r>
  </si>
  <si>
    <t>ธรรมกุล</t>
  </si>
  <si>
    <t>ลภัสรดา</t>
  </si>
  <si>
    <t>นรินยา</t>
  </si>
  <si>
    <t>สมรรถนะการปฏิบัติงานของบุคคลากรที่ปฏิบัติหน้าที่ด้านงานสารบรรณของมหาวิทยาลัยมหาสารคาม</t>
  </si>
  <si>
    <t>พัชราภรณ์</t>
  </si>
  <si>
    <t>แสงเรือง</t>
  </si>
  <si>
    <t>ตีพิมพ์</t>
  </si>
  <si>
    <t>วิศวกรรมโยธา แผน ก(2)</t>
  </si>
  <si>
    <t>กิตติศักดิ์</t>
  </si>
  <si>
    <t>โคแสงรักษา</t>
  </si>
  <si>
    <t>ประสิทธิภาพการจัดสรรงบประมาณขององค์การบริหารส่วนตำบลในเขตพื้นที่อำเภอแกดำ จังหวัดมหาสารคาม</t>
  </si>
  <si>
    <t>การควบคุมและการจัดการเลือกตั้งนายกเทศมนตรีเมืองกาฬสินธุ์ : กรณีศึกการเลือกตั้ง เมื่อวันที่ 9 มกราคม 2554</t>
  </si>
  <si>
    <t>การให้บริการด้านการป้องกันและบรรเทาสาธารณภัย ในเทศบาลตำบลแวงน่าง อำเภอเมือง จังหวัดมหาสารคาม</t>
  </si>
  <si>
    <t>53011381025</t>
  </si>
  <si>
    <t>ยชญ์</t>
  </si>
  <si>
    <t>พูนรัตนทรัพย์</t>
  </si>
  <si>
    <t>การจัดสรรงบประมาณขององค์การบริหารส่วนตำบลในเขตพื้นที่อำเภอนาโพธิ์ จังหวัดบุรีรัมย์</t>
  </si>
  <si>
    <t>คณะ</t>
  </si>
  <si>
    <t>สาขาวิชา</t>
  </si>
  <si>
    <t>รวม</t>
  </si>
  <si>
    <t>กลุ่มมนุษยศาสตร์และสังคมศาสตร์</t>
  </si>
  <si>
    <t>กลุ่มวิทยาศาสตร์และเทคโนโลยี</t>
  </si>
  <si>
    <t>วิทยานิพนธ์+การศึกษาค้นคว้าอิสระ</t>
  </si>
  <si>
    <t>IS (นิสิตรหัส 49-51)ไม่มีผลงานตีพิมพ์เผยแพร่ *</t>
  </si>
  <si>
    <t>ค่าน้ำหนักคุณภาพ ตามเกณฑ์ สมศ.</t>
  </si>
  <si>
    <t>รวมวิทยานิพนธ์</t>
  </si>
  <si>
    <t>กลุ่มวิทยาศาสตร์สุขภาพ</t>
  </si>
  <si>
    <t>สรุปจำนวนนิสิตและบทความวิทยานิพนธ์ปริญญาโทที่ตีพิมพ์เผยแพร่ทั้งในระดับชาติหรือนานาชาติ  ที่สำเร็จการศึกษา  ปีการศึกษา 2555</t>
  </si>
  <si>
    <t>การจัดการเชิงกลยุทธ์ แผน ก</t>
  </si>
  <si>
    <t>การจัดการการตลาด แผน ก</t>
  </si>
  <si>
    <t>คณะการท่องเที่ยวและการโรงแรม</t>
  </si>
  <si>
    <t>การบริหารการศึกษา แผน ข</t>
  </si>
  <si>
    <t>สมุนไพรและผลิตภัณฑ์ธรรมชาติ แผน ก(2)</t>
  </si>
  <si>
    <t>ภาษาลาว แผน ก</t>
  </si>
  <si>
    <t>วัฒนธรรมศาสตร์ แผน ก(2)</t>
  </si>
  <si>
    <t>การวิจัยการศึกษา แผน ก</t>
  </si>
  <si>
    <t>วีระ</t>
  </si>
  <si>
    <t>ตอบรับ (ระบุ ปี ฉบับ)</t>
  </si>
  <si>
    <r>
      <t>กิตติศักดิ์ โคแสงรักษา</t>
    </r>
    <r>
      <rPr>
        <sz val="14"/>
        <rFont val="TH SarabunPSK"/>
        <family val="2"/>
      </rPr>
      <t xml:space="preserve"> วลีรัตน์ แสงไชย และคฑารัตน์ เฮงตระกูล. ประสิทธิภาพการจัดสรรงบประมาณและปัญหาการใช้จ่ายงบประมาณขององค์การบริหารส่วนตำบลในเขตพื้นที่อำเภอแกดำ จังหวัดมหาสารคาม. </t>
    </r>
    <r>
      <rPr>
        <u val="single"/>
        <sz val="14"/>
        <rFont val="TH SarabunPSK"/>
        <family val="2"/>
      </rPr>
      <t>การประชุมวิชาการบัณฑิตศึกษาระดับชาติและนานาชาติ เรื่อง "การจัดการชุมชนและการจัดการสิ่งแวดล้อมเพื่อการพัฒนาที่ยั่งยืนในอาเซียน" 14 พฤษภาคม 2555.</t>
    </r>
    <r>
      <rPr>
        <sz val="14"/>
        <rFont val="TH SarabunPSK"/>
        <family val="2"/>
      </rPr>
      <t xml:space="preserve"> หน้า 279-298.</t>
    </r>
  </si>
  <si>
    <r>
      <t xml:space="preserve">พระทรงฤทธิ์ จงเจริญพันธุ์, วลีรัตน์ แสงไชย </t>
    </r>
    <r>
      <rPr>
        <sz val="14"/>
        <rFont val="TH SarabunPSK"/>
        <family val="2"/>
      </rPr>
      <t xml:space="preserve">และคฑารัตน์ เฮงตระกูล. การบริหารงานตามหลักการบริหารกิจการบ้านเมืองที่ดีขององค์การบริหารส่วนตำบลในเขตอำเภอสีชมพู จังหวัดขอนแก่น.  </t>
    </r>
    <r>
      <rPr>
        <u val="single"/>
        <sz val="14"/>
        <rFont val="TH SarabunPSK"/>
        <family val="2"/>
      </rPr>
      <t>วารสารวิชาการประชุมวิชาการบัณฑิตศึกษาระดับชาติและนานาชาติ เรื่อง การจัดการชุมชนและการจัดการสิ่งแวดล้อมเพื่อการพัฒนาที่ยั่งยืนในอาเซียน</t>
    </r>
    <r>
      <rPr>
        <sz val="14"/>
        <rFont val="TH SarabunPSK"/>
        <family val="2"/>
      </rPr>
      <t>. เดือนมิถุนายน  พ.ศ. 2555.หน้า 250-264.</t>
    </r>
  </si>
  <si>
    <r>
      <t>พระสมปอง ธรรมกุล</t>
    </r>
    <r>
      <rPr>
        <sz val="14"/>
        <rFont val="TH SarabunPSK"/>
        <family val="2"/>
      </rPr>
      <t xml:space="preserve"> คฑารัตน์ เฮงตระกูล และวลีรัตน์ แสงไชย. การให้บริการของการบริหารงานทะเบียนราษฎรของเทศบาลเมืองชุมแพ จังหวัดขอนแก่น. </t>
    </r>
    <r>
      <rPr>
        <u val="single"/>
        <sz val="14"/>
        <rFont val="TH SarabunPSK"/>
        <family val="2"/>
      </rPr>
      <t>การประชุมวิชาการบัณฑิตศึกษาระดับชาติและนานาชาติ เรื่อง "การจัดการชุมชนและการจัดการสิ่งแวดล้อมเพื่อการพัฒนาที่ยั่งยืนในอาเซียน" 14 พฤษภาคม 2555 เผยแพร่ Proceeding ฉบับเต็ม เดือน มิถุนายน 2555.</t>
    </r>
    <r>
      <rPr>
        <sz val="14"/>
        <rFont val="TH SarabunPSK"/>
        <family val="2"/>
      </rPr>
      <t>หน้า 940-952.</t>
    </r>
  </si>
  <si>
    <r>
      <t>ยชญ์ พูนรัตนทรัพย์</t>
    </r>
    <r>
      <rPr>
        <sz val="14"/>
        <rFont val="TH SarabunPSK"/>
        <family val="2"/>
      </rPr>
      <t xml:space="preserve"> วลีรัตน์ แสงไชย และคฑารัตน์ เฮงตระกูล. การจัดสรรงบประมาณขององค์การบริหารส่วนตำบลในเขตพื้นที่อำเภอนาโพธิ์ จังหวัดบุรีรัมย์. </t>
    </r>
    <r>
      <rPr>
        <u val="single"/>
        <sz val="14"/>
        <rFont val="TH SarabunPSK"/>
        <family val="2"/>
      </rPr>
      <t>การประชุมวิชาการบัณฑิตศึกษาระดับชาติและนานาชาติ เรื่อง "การจัดการชุมชนและการจัดการสิ่งแวดล้อมเพื่อการพัฒนาที่ยั่งยืนในอาเซียน" 14 พฤษภาคม 2555. หน้า 40-60.</t>
    </r>
  </si>
  <si>
    <r>
      <t xml:space="preserve">พัชราภรณ์ แสงเรือง </t>
    </r>
    <r>
      <rPr>
        <sz val="14"/>
        <rFont val="TH SarabunPSK"/>
        <family val="2"/>
      </rPr>
      <t xml:space="preserve">และคฑารัตน์ เฮงตระกูล. การควบคุมและการจัดการการเลือกตั้งนายกเทศมนตรีเมืองกาฬสินธุ์ : กรณีศึกษาการเลือกตั้งเมื่อวันที่ 9 มกราคม 2554. </t>
    </r>
    <r>
      <rPr>
        <u val="single"/>
        <sz val="14"/>
        <rFont val="TH SarabunPSK"/>
        <family val="2"/>
      </rPr>
      <t>การประชุมวิชาการบัณฑิตศึกษาระดับชาติและนานาชาติ เรื่อง "การจัดการชุมชนและการจัดการสิ่งแวดล้อมเพื่อการพัฒนาที่ยั่งยืนในอาเซียน" 14 พฤษภาคม 2555.</t>
    </r>
    <r>
      <rPr>
        <sz val="14"/>
        <rFont val="TH SarabunPSK"/>
        <family val="2"/>
      </rPr>
      <t xml:space="preserve"> หน้า 390-401.</t>
    </r>
  </si>
  <si>
    <r>
      <t xml:space="preserve">รังสรรค์ ชินภักดี </t>
    </r>
    <r>
      <rPr>
        <sz val="14"/>
        <rFont val="TH SarabunPSK"/>
        <family val="2"/>
      </rPr>
      <t xml:space="preserve">และสิทธิชัย  ตันศรีสกุล. การให้บริการด้านป้องกันและบรรเทาสาธารณภัย : กรณีศึกษาเทศบายตำบลแวงน่าง อำเภอเมือง จังหวัดมหาสารคาม. </t>
    </r>
    <r>
      <rPr>
        <u val="single"/>
        <sz val="14"/>
        <rFont val="TH SarabunPSK"/>
        <family val="2"/>
      </rPr>
      <t>การประชุมวิชาการบัณฑิตศึกษาระดับชาติและนานาชาติ เรื่อง "การจัดการชุมชนและการจัดการสิ่งแวดล้อมเพื่อการพัฒนาที่ยั่งยืนในอาเซียน" 14 พฤษภาคม 2555.</t>
    </r>
    <r>
      <rPr>
        <sz val="14"/>
        <rFont val="TH SarabunPSK"/>
        <family val="2"/>
      </rPr>
      <t xml:space="preserve"> หน้า 921-939.</t>
    </r>
  </si>
  <si>
    <r>
      <t>บัญชา สิงห์คำป้อง</t>
    </r>
    <r>
      <rPr>
        <b/>
        <sz val="14"/>
        <rFont val="TH SarabunPSK"/>
        <family val="2"/>
      </rPr>
      <t xml:space="preserve">  และวลีรัตน์ ไชยแสง. รูปแบบการบริหารจัดการขยะของชุมชนบะขาม ตำบลในเมือง อำเภอเมือง จังหวัดขอนแก่น. </t>
    </r>
    <r>
      <rPr>
        <b/>
        <u val="single"/>
        <sz val="14"/>
        <rFont val="TH SarabunPSK"/>
        <family val="2"/>
      </rPr>
      <t>วารสารความหลากหลายทางวัฒนธรรม คณะวัฒนธรรมศาสตร์ มหาวิทยาลัยมหาสารคาม</t>
    </r>
    <r>
      <rPr>
        <b/>
        <sz val="14"/>
        <rFont val="TH SarabunPSK"/>
        <family val="2"/>
      </rPr>
      <t xml:space="preserve"> . ปีที่ 11 ฉบับที่ 23 ประจำเดือน พฤษภาคม - สิงหาคม 2555.</t>
    </r>
  </si>
  <si>
    <t>ภาษาอังกฤษ  แผน ก</t>
  </si>
  <si>
    <t>สื่อนฤมิต แผน ข</t>
  </si>
  <si>
    <t>เทคโนโลยีการศึกษา (แผน ข)</t>
  </si>
  <si>
    <t>จงรัก</t>
  </si>
  <si>
    <t>บุญทันเสน</t>
  </si>
  <si>
    <t>การเมืองการปกครอง (แผน ข)</t>
  </si>
  <si>
    <t>การดำเนินโครงการรัฐเอื้อราษฎร์ของสำนักงานธนารักษ์พื้นที่กาฬสินธุ์</t>
  </si>
  <si>
    <t>คมกฤต</t>
  </si>
  <si>
    <t>อมฤตวรรณ</t>
  </si>
  <si>
    <t>ประชาธิปไตยแบบมีส่วนร่วมในการประชุมสภาเมืองของเทศบาลนครขอนแก่น</t>
  </si>
  <si>
    <t>คมกริช</t>
  </si>
  <si>
    <t>ชาญณรงค์</t>
  </si>
  <si>
    <t>ประชาธิปไตยในแบบเรียน : ศึกษาเฉพาะรายวิชาสังคมศึกษา ศาสนา และวัฒนธรรม ระดับชั้นมัธยมศึกษาตอนปลาย</t>
  </si>
  <si>
    <t>เคมี (แผน ก 2)</t>
  </si>
  <si>
    <t>ชีววิทยา (แผน ก)</t>
  </si>
  <si>
    <r>
      <t xml:space="preserve">จงรัก บุญทันแสน </t>
    </r>
    <r>
      <rPr>
        <sz val="14"/>
        <rFont val="TH SarabunPSK"/>
        <family val="2"/>
      </rPr>
      <t xml:space="preserve">และอลงกรณ์ อรรคแสง. การดำเนินโครงการรัฐเอื้อราษฎร์ของสำนักงานธนารักษ์พื้นที่กาฬสินธุ์. </t>
    </r>
    <r>
      <rPr>
        <u val="single"/>
        <sz val="14"/>
        <rFont val="TH SarabunPSK"/>
        <family val="2"/>
      </rPr>
      <t>การประชุมวิชาการบัณฑิตศึกษาระดับชาติและนานาชาติ เรื่อง "การจัดการชุมชนและการจัดการสิ่งแวดล้อมเพื่อการพัฒนาที่ยั่งยืนในอาเซียน" 14 พฤษภาคม 2555 เผยแพร่ Proceeding ฉบับเต็ม เดือน มิถุนายน 2555.</t>
    </r>
  </si>
  <si>
    <t>ตอบรับตีพิมพ์ Proceeding เดือน มิย 55</t>
  </si>
  <si>
    <r>
      <t>เรณู รุ่งแสง</t>
    </r>
    <r>
      <rPr>
        <sz val="14"/>
        <rFont val="TH SarabunPSK"/>
        <family val="2"/>
      </rPr>
      <t xml:space="preserve"> คฑารัตน์ เฮงตระกูล และประโยชน์ ส่งกลิ่น. การดำเนินงานตามนโยบายการจัดสวัสดิการเบี้ยยังชีพผู้สูงอายุขององค์การบริหารส่วนตำบลในเขตอำเภอสุวรรณภูมิ จังหวัดร้อยเอ็ด. </t>
    </r>
    <r>
      <rPr>
        <u val="single"/>
        <sz val="14"/>
        <rFont val="TH SarabunPSK"/>
        <family val="2"/>
      </rPr>
      <t>การประชุมวิชาการบัณฑิตศึกษาระดับชาติและนานาชาติ เรื่อง "การจัดการชุมชนและการจัดการสิ่งแวดล้อมเพื่อการพัฒนาที่ยั่งยืนในอาเซียน" 14 พฤษภาคม 2555 เผยแพร่ Proceeding ฉบับเต็ม เดือน มิถุนายน 2555.</t>
    </r>
  </si>
  <si>
    <r>
      <t xml:space="preserve">พิศมัย พูลเพียร </t>
    </r>
    <r>
      <rPr>
        <sz val="14"/>
        <rFont val="TH SarabunPSK"/>
        <family val="2"/>
      </rPr>
      <t xml:space="preserve"> วลีรัตน์ แสงไชย และคฑารัตน์ เฮงตระกูล. การประเมินผลการปฏิบัติตามนโยบายการประหยัดพลังงานไฟฟ้า ของนิสิตมหาวิทยาลัยมหาสารคาม. </t>
    </r>
    <r>
      <rPr>
        <u val="single"/>
        <sz val="14"/>
        <rFont val="TH SarabunPSK"/>
        <family val="2"/>
      </rPr>
      <t>การประชุมวิชาการบัณฑิตศึกษาระดับชาติและนานาชาติ เรื่อง "การจัดการชุมชนและการจัดการสิ่งแวดล้อมเพื่อการพัฒนาที่ยั่งยืนในอาเซียน" 14 พฤษภาคม 2555 เผยแพร่ Proceeding ฉบับเต็ม เดือน มิถุนายน 2555.</t>
    </r>
  </si>
  <si>
    <r>
      <t>นัชชา แสนภิรมย์</t>
    </r>
    <r>
      <rPr>
        <sz val="14"/>
        <rFont val="TH SarabunPSK"/>
        <family val="2"/>
      </rPr>
      <t xml:space="preserve"> ประโยชน์ ส่งกลิ่น และคฑารัตน์ เฮงตระกูล. การบริหารงานตามหลักการบริหารกิจการบ้านเมืองที่ดี ขององค์การบริหารส่วนตำบลแห่ใต้ อำเภอโกสุมพิสัย จังหวัดมหาสารคาม. </t>
    </r>
    <r>
      <rPr>
        <u val="single"/>
        <sz val="14"/>
        <rFont val="TH SarabunPSK"/>
        <family val="2"/>
      </rPr>
      <t>การประชุมวิชาการบัณฑิตศึกษาระดับชาติและนานาชาติ เรื่อง "การจัดการชุมชนและการจัดการสิ่งแวดล้อมเพื่อการพัฒนาที่ยั่งยืนในอาเซียน" 14 พฤษภาคม 2555 เผยแพร่ Proceeding ฉบับเต็ม เดือน มิถุนายน 2555.</t>
    </r>
  </si>
  <si>
    <r>
      <t>ธนิต ภูอินนา</t>
    </r>
    <r>
      <rPr>
        <sz val="14"/>
        <rFont val="TH SarabunPSK"/>
        <family val="2"/>
      </rPr>
      <t xml:space="preserve">  คทารัตน์ เฮงตระกูล และวลีรัตน  แสงไชย. แรงจูงใจในการปฏิบัติงานของบุคลากรมหาวิทยาลัยราชภัฏกาฬสินธุ์. </t>
    </r>
    <r>
      <rPr>
        <u val="single"/>
        <sz val="14"/>
        <rFont val="TH SarabunPSK"/>
        <family val="2"/>
      </rPr>
      <t>วารสารความหลากหลายทางวัฒนธรรม คณะวัฒนธรรมศาสตร์ มหาวิทยาลัยมหาสารคาม</t>
    </r>
    <r>
      <rPr>
        <sz val="14"/>
        <rFont val="TH SarabunPSK"/>
        <family val="2"/>
      </rPr>
      <t xml:space="preserve"> . ปีที่ 11 ฉบับที่ 23 ประจำเดือน พฤษภาคม - สิงหาคม 2555.</t>
    </r>
  </si>
  <si>
    <r>
      <t>นันท์นภัสร์ สาตร์พรหม</t>
    </r>
    <r>
      <rPr>
        <sz val="14"/>
        <rFont val="TH SarabunPSK"/>
        <family val="2"/>
      </rPr>
      <t xml:space="preserve"> และเกียรติพงษ์ มีเพียร. การมีส่วนร่วมของประชาชนในการพัฒนาแหล่งท่องเที่ยว เขตห้ามล่าพันธุ์สัตว์ป่าดูนลำพัน อำเภอนาเชือก จังหวัดมหาสารคาม. </t>
    </r>
    <r>
      <rPr>
        <u val="single"/>
        <sz val="14"/>
        <rFont val="TH SarabunPSK"/>
        <family val="2"/>
      </rPr>
      <t>วารสารความหลากหลายทางวัฒนธรรม คณะวัฒนธรรมศาสตร์ มหาวิทยาลัยมหาสารคาม</t>
    </r>
    <r>
      <rPr>
        <sz val="14"/>
        <rFont val="TH SarabunPSK"/>
        <family val="2"/>
      </rPr>
      <t xml:space="preserve"> . ปีที่ 11 ฉบับที่ 23 ประจำเดือน พฤษภาคม - สิงหาคม 2555.</t>
    </r>
  </si>
  <si>
    <t>วิศวกรรมไฟฟ้าและคอมพิวเตอร์ แผน ก(2)</t>
  </si>
  <si>
    <t>จิตวิทยาการศึกษา  แผน ก</t>
  </si>
  <si>
    <t>สาธารณสุขศาสตร์ แผน ก (การส่งเสริมสุขภาพและพฤติกรรมศาสตร์)</t>
  </si>
  <si>
    <t>QA55_ปโท_O_0022</t>
  </si>
  <si>
    <t>QA55_ปโท_O_0023</t>
  </si>
  <si>
    <t>QA55_ปโท_O_0024</t>
  </si>
  <si>
    <t>QA55_ปโท_O_0025</t>
  </si>
  <si>
    <t>http://research.msu.ac.th/rds/pis_pdf/18-09-2012_06-03.pdf</t>
  </si>
  <si>
    <t>QA55_ปโท_O_0001</t>
  </si>
  <si>
    <t>QA55_ปโท_O_0002</t>
  </si>
  <si>
    <t>QA55_ปโท_O_0003</t>
  </si>
  <si>
    <t>QA55_ปโท_O_0004</t>
  </si>
  <si>
    <t>QA55_ปโท_O_0005</t>
  </si>
  <si>
    <t>QA55_ปโท_O_0006</t>
  </si>
  <si>
    <t>QA55_ปโท_O_0007</t>
  </si>
  <si>
    <t>QA55_ปโท_O_0008</t>
  </si>
  <si>
    <t>QA55_ปโท_O_0009</t>
  </si>
  <si>
    <t>QA55_ปโท_O_0010</t>
  </si>
  <si>
    <t>QA55_ปโท_O_0011</t>
  </si>
  <si>
    <t>QA55_ปโท_O_0012</t>
  </si>
  <si>
    <t>QA55_ปโท_O_0013</t>
  </si>
  <si>
    <t>QA55_ปโท_O_0014</t>
  </si>
  <si>
    <t>QA55_ปโท_O_0015</t>
  </si>
  <si>
    <t>QA55_ปโท_O_0016</t>
  </si>
  <si>
    <t>QA55_ปโท_O_0017</t>
  </si>
  <si>
    <t>QA55_ปโท_O_0018</t>
  </si>
  <si>
    <t>QA55_ปโท_O_0019</t>
  </si>
  <si>
    <t>QA55_ปโท_O_0020</t>
  </si>
  <si>
    <t>QA55_ปโท_O_0021</t>
  </si>
  <si>
    <t>เทคโนโลยีการผลิตพืช แผน ก(2)</t>
  </si>
  <si>
    <t>ฟิสิกส์  (แผน ก2)</t>
  </si>
  <si>
    <t>กพร.56 3.2.1.3.1ร้อยละผลงานต่อผู้สำเร็จการศึกษา =(A/B)*100</t>
  </si>
  <si>
    <t xml:space="preserve">กพร. 56 3.2.1.3.2ร้อยละคุณภาพงานวิจัย  D = (C/B)*100 </t>
  </si>
  <si>
    <t>QA55 2.11  คะแนนตามเกณฑ์ สมศ  (D*5)/25</t>
  </si>
  <si>
    <t>เทคโนโลยีการอาหาร แผน ก(2)</t>
  </si>
  <si>
    <t>ภาษาเวียดนาม แผน ก</t>
  </si>
  <si>
    <t>สื่อนฤมิต แผน ก</t>
  </si>
  <si>
    <t>รายชื่อและผลงานได้รับการตีพิมพ์หรือเผยแพร่ ของผู้สำเร็จการศึกษาระดับปริญญาโท  ปีการศึกษา  2555 (มิถุนายน 2555 - เมษายน  2556)</t>
  </si>
  <si>
    <t>ข้อมูล  ณ  เดือน   เมษายน  2556</t>
  </si>
  <si>
    <t>(เดือน มิถุนายน 2555-เมษายน 2556)</t>
  </si>
  <si>
    <t>ข้อมูล ณ เดือน เมษายน 2556</t>
  </si>
  <si>
    <t>จิตวิทยาการศึกษาและการแนะแนว แผน ก(2)</t>
  </si>
  <si>
    <t>53011381022</t>
  </si>
  <si>
    <t>ภัทรพล</t>
  </si>
  <si>
    <t>ทศมาศ</t>
  </si>
  <si>
    <t>การสรรหาและการเลือกสรรพนักงานจ้างส่วนท้องถิ่น :  กรณีศึกษาองค์การบริหารส่วนตำบลในเขตอำเภอกุดรัง  จังหวัดมหาสารคาม</t>
  </si>
  <si>
    <t>RECRUITMENT AND SELECTION OF LOCAL TEMPORARY PERSONNEL : A CASE STUDY OF SUB-DISTRICT ADMINISTRATION ORGANIZATIONS IN KUDRUNG DISTRICT, MAHA SARAKHAM PROVINCE</t>
  </si>
  <si>
    <r>
      <t>ภัทรพล ทศมาศ</t>
    </r>
    <r>
      <rPr>
        <sz val="14"/>
        <rFont val="TH SarabunPSK"/>
        <family val="2"/>
      </rPr>
      <t xml:space="preserve"> อลงกรณ์ อรรคแสง และเกียรติพงษ์ มีเพียร. การสรรหาและการเลือกสรรพนักงานจ้างส่วนท้องถิ่น :  กรณีศึกษาองค์การบริหารส่วนตำบลในเขตอำเภอกุดรัง  จังหวัดมหาสารคาม. </t>
    </r>
    <r>
      <rPr>
        <u val="single"/>
        <sz val="14"/>
        <rFont val="TH SarabunPSK"/>
        <family val="2"/>
      </rPr>
      <t>วารสารความหลากหลายทางวัฒนธรรม คณะวัฒนธรรมศาสตร์ มหาวิทยาลัยมหาสารคาม.</t>
    </r>
    <r>
      <rPr>
        <sz val="14"/>
        <rFont val="TH SarabunPSK"/>
        <family val="2"/>
      </rPr>
      <t xml:space="preserve"> ปีที่ 12 ฉบับที่ 25 ประจำเดือน มกราคม-เมษายน พ.ศ.2556.</t>
    </r>
  </si>
  <si>
    <t>QA55_ปโท_O_0027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</si>
</sst>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dd/mm/bbbb"/>
    <numFmt numFmtId="200" formatCode="_-* #,##0.000_-;\-* #,##0.000_-;_-* &quot;-&quot;??_-;_-@_-"/>
    <numFmt numFmtId="201" formatCode="_-* #,##0.0000_-;\-* #,##0.0000_-;_-* &quot;-&quot;??_-;_-@_-"/>
    <numFmt numFmtId="202" formatCode="_(* #,##0.000_);_(* \(#,##0.000\);_(* &quot;-&quot;??_);_(@_)"/>
  </numFmts>
  <fonts count="52">
    <font>
      <sz val="10"/>
      <name val="Arial"/>
      <family val="0"/>
    </font>
    <font>
      <sz val="10"/>
      <color indexed="8"/>
      <name val="MS Sans Serif"/>
      <family val="0"/>
    </font>
    <font>
      <b/>
      <sz val="14"/>
      <name val="TH SarabunPSK"/>
      <family val="2"/>
    </font>
    <font>
      <u val="single"/>
      <sz val="14"/>
      <name val="TH SarabunPSK"/>
      <family val="2"/>
    </font>
    <font>
      <sz val="14"/>
      <name val="TH SarabunPSK"/>
      <family val="2"/>
    </font>
    <font>
      <sz val="10"/>
      <name val="TH SarabunPSK"/>
      <family val="2"/>
    </font>
    <font>
      <sz val="12"/>
      <name val="TH SarabunPSK"/>
      <family val="2"/>
    </font>
    <font>
      <sz val="8"/>
      <name val="Arial"/>
      <family val="0"/>
    </font>
    <font>
      <sz val="16"/>
      <name val="TH SarabunPSK"/>
      <family val="2"/>
    </font>
    <font>
      <b/>
      <sz val="22"/>
      <name val="TH SarabunPSK"/>
      <family val="2"/>
    </font>
    <font>
      <b/>
      <sz val="18"/>
      <name val="TH SarabunPSK"/>
      <family val="2"/>
    </font>
    <font>
      <b/>
      <u val="single"/>
      <sz val="14"/>
      <name val="TH SarabunPSK"/>
      <family val="2"/>
    </font>
    <font>
      <sz val="8"/>
      <name val="MS Sans Serif"/>
      <family val="0"/>
    </font>
    <font>
      <sz val="22"/>
      <name val="TH SarabunPSK"/>
      <family val="2"/>
    </font>
    <font>
      <sz val="20"/>
      <name val="TH SarabunPSK"/>
      <family val="2"/>
    </font>
    <font>
      <b/>
      <sz val="20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9" fontId="0" fillId="0" borderId="0" applyFont="0" applyFill="0" applyBorder="0" applyAlignment="0" applyProtection="0"/>
    <xf numFmtId="0" fontId="39" fillId="21" borderId="0" applyNumberFormat="0" applyBorder="0" applyAlignment="0" applyProtection="0"/>
    <xf numFmtId="0" fontId="40" fillId="22" borderId="3" applyNumberFormat="0" applyAlignment="0" applyProtection="0"/>
    <xf numFmtId="0" fontId="41" fillId="22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24" borderId="4" applyNumberFormat="0" applyAlignment="0" applyProtection="0"/>
    <xf numFmtId="0" fontId="47" fillId="25" borderId="0" applyNumberFormat="0" applyBorder="0" applyAlignment="0" applyProtection="0"/>
    <xf numFmtId="0" fontId="48" fillId="0" borderId="5" applyNumberFormat="0" applyFill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 wrapText="1"/>
    </xf>
    <xf numFmtId="200" fontId="4" fillId="0" borderId="10" xfId="35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/>
    </xf>
    <xf numFmtId="0" fontId="4" fillId="0" borderId="10" xfId="0" applyFont="1" applyBorder="1" applyAlignment="1">
      <alignment horizontal="center" vertical="top"/>
    </xf>
    <xf numFmtId="0" fontId="4" fillId="0" borderId="0" xfId="0" applyFont="1" applyAlignment="1">
      <alignment/>
    </xf>
    <xf numFmtId="0" fontId="4" fillId="0" borderId="10" xfId="50" applyFont="1" applyFill="1" applyBorder="1" applyAlignment="1">
      <alignment vertical="top" shrinkToFit="1"/>
      <protection/>
    </xf>
    <xf numFmtId="0" fontId="4" fillId="0" borderId="11" xfId="50" applyFont="1" applyFill="1" applyBorder="1" applyAlignment="1">
      <alignment vertical="top" wrapText="1"/>
      <protection/>
    </xf>
    <xf numFmtId="0" fontId="4" fillId="0" borderId="12" xfId="50" applyFont="1" applyFill="1" applyBorder="1" applyAlignment="1">
      <alignment vertical="top" wrapText="1"/>
      <protection/>
    </xf>
    <xf numFmtId="0" fontId="4" fillId="0" borderId="13" xfId="50" applyFont="1" applyFill="1" applyBorder="1" applyAlignment="1">
      <alignment vertical="top" wrapText="1"/>
      <protection/>
    </xf>
    <xf numFmtId="0" fontId="4" fillId="0" borderId="10" xfId="50" applyFont="1" applyFill="1" applyBorder="1" applyAlignment="1">
      <alignment vertical="top" wrapText="1"/>
      <protection/>
    </xf>
    <xf numFmtId="199" fontId="4" fillId="0" borderId="10" xfId="50" applyNumberFormat="1" applyFont="1" applyFill="1" applyBorder="1" applyAlignment="1">
      <alignment vertical="top" shrinkToFit="1"/>
      <protection/>
    </xf>
    <xf numFmtId="0" fontId="3" fillId="0" borderId="10" xfId="0" applyFont="1" applyBorder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 shrinkToFit="1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0" xfId="49" applyFont="1" applyFill="1" applyBorder="1" applyAlignment="1">
      <alignment horizontal="center" vertical="top" wrapText="1"/>
      <protection/>
    </xf>
    <xf numFmtId="0" fontId="4" fillId="0" borderId="10" xfId="49" applyFont="1" applyFill="1" applyBorder="1" applyAlignment="1">
      <alignment vertical="top" wrapText="1"/>
      <protection/>
    </xf>
    <xf numFmtId="0" fontId="4" fillId="0" borderId="11" xfId="49" applyFont="1" applyFill="1" applyBorder="1" applyAlignment="1">
      <alignment vertical="top" wrapText="1"/>
      <protection/>
    </xf>
    <xf numFmtId="0" fontId="4" fillId="0" borderId="13" xfId="49" applyFont="1" applyFill="1" applyBorder="1" applyAlignment="1">
      <alignment vertical="top" wrapText="1"/>
      <protection/>
    </xf>
    <xf numFmtId="0" fontId="6" fillId="0" borderId="10" xfId="49" applyFont="1" applyFill="1" applyBorder="1" applyAlignment="1">
      <alignment vertical="top" wrapText="1"/>
      <protection/>
    </xf>
    <xf numFmtId="199" fontId="4" fillId="0" borderId="10" xfId="49" applyNumberFormat="1" applyFont="1" applyFill="1" applyBorder="1" applyAlignment="1">
      <alignment vertical="top" wrapText="1"/>
      <protection/>
    </xf>
    <xf numFmtId="0" fontId="4" fillId="0" borderId="10" xfId="49" applyFont="1" applyFill="1" applyBorder="1" applyAlignment="1">
      <alignment vertical="top" shrinkToFit="1"/>
      <protection/>
    </xf>
    <xf numFmtId="0" fontId="4" fillId="0" borderId="11" xfId="49" applyFont="1" applyFill="1" applyBorder="1" applyAlignment="1">
      <alignment vertical="top" shrinkToFit="1"/>
      <protection/>
    </xf>
    <xf numFmtId="0" fontId="4" fillId="0" borderId="13" xfId="49" applyFont="1" applyFill="1" applyBorder="1" applyAlignment="1">
      <alignment vertical="top" shrinkToFit="1"/>
      <protection/>
    </xf>
    <xf numFmtId="0" fontId="8" fillId="0" borderId="0" xfId="0" applyFont="1" applyAlignment="1">
      <alignment/>
    </xf>
    <xf numFmtId="0" fontId="8" fillId="0" borderId="10" xfId="0" applyFont="1" applyBorder="1" applyAlignment="1">
      <alignment vertical="top" shrinkToFit="1"/>
    </xf>
    <xf numFmtId="0" fontId="8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193" fontId="10" fillId="0" borderId="0" xfId="37" applyFont="1" applyFill="1" applyAlignment="1">
      <alignment shrinkToFit="1"/>
    </xf>
    <xf numFmtId="0" fontId="8" fillId="0" borderId="0" xfId="0" applyFont="1" applyFill="1" applyAlignment="1">
      <alignment/>
    </xf>
    <xf numFmtId="0" fontId="4" fillId="0" borderId="12" xfId="49" applyFont="1" applyFill="1" applyBorder="1" applyAlignment="1">
      <alignment vertical="top" wrapText="1"/>
      <protection/>
    </xf>
    <xf numFmtId="0" fontId="4" fillId="0" borderId="10" xfId="0" applyFont="1" applyBorder="1" applyAlignment="1">
      <alignment horizontal="center" vertical="top" wrapText="1"/>
    </xf>
    <xf numFmtId="0" fontId="4" fillId="0" borderId="12" xfId="49" applyFont="1" applyFill="1" applyBorder="1" applyAlignment="1">
      <alignment vertical="top" shrinkToFit="1"/>
      <protection/>
    </xf>
    <xf numFmtId="0" fontId="4" fillId="0" borderId="10" xfId="0" applyFont="1" applyBorder="1" applyAlignment="1">
      <alignment vertical="top"/>
    </xf>
    <xf numFmtId="0" fontId="11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0" fontId="4" fillId="0" borderId="10" xfId="51" applyFont="1" applyFill="1" applyBorder="1" applyAlignment="1">
      <alignment vertical="top" wrapText="1"/>
      <protection/>
    </xf>
    <xf numFmtId="0" fontId="4" fillId="0" borderId="11" xfId="51" applyFont="1" applyFill="1" applyBorder="1" applyAlignment="1">
      <alignment vertical="top" wrapText="1"/>
      <protection/>
    </xf>
    <xf numFmtId="0" fontId="4" fillId="0" borderId="13" xfId="51" applyFont="1" applyFill="1" applyBorder="1" applyAlignment="1">
      <alignment vertical="top" wrapText="1"/>
      <protection/>
    </xf>
    <xf numFmtId="199" fontId="12" fillId="0" borderId="10" xfId="51" applyNumberFormat="1" applyFont="1" applyFill="1" applyBorder="1" applyAlignment="1">
      <alignment vertical="top" wrapText="1"/>
      <protection/>
    </xf>
    <xf numFmtId="0" fontId="12" fillId="0" borderId="10" xfId="51" applyFont="1" applyFill="1" applyBorder="1" applyAlignment="1">
      <alignment vertical="top" wrapText="1"/>
      <protection/>
    </xf>
    <xf numFmtId="0" fontId="6" fillId="0" borderId="10" xfId="49" applyFont="1" applyFill="1" applyBorder="1" applyAlignment="1">
      <alignment vertical="top" shrinkToFit="1"/>
      <protection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0" fontId="4" fillId="0" borderId="12" xfId="51" applyFont="1" applyFill="1" applyBorder="1" applyAlignment="1">
      <alignment vertical="top" wrapText="1"/>
      <protection/>
    </xf>
    <xf numFmtId="0" fontId="8" fillId="0" borderId="10" xfId="0" applyFont="1" applyBorder="1" applyAlignment="1">
      <alignment horizontal="center" vertical="top"/>
    </xf>
    <xf numFmtId="0" fontId="13" fillId="0" borderId="0" xfId="0" applyFont="1" applyAlignment="1">
      <alignment vertical="top" shrinkToFit="1"/>
    </xf>
    <xf numFmtId="0" fontId="8" fillId="0" borderId="0" xfId="0" applyFont="1" applyAlignment="1">
      <alignment vertical="top" shrinkToFit="1"/>
    </xf>
    <xf numFmtId="0" fontId="13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/>
    </xf>
    <xf numFmtId="201" fontId="8" fillId="0" borderId="10" xfId="35" applyNumberFormat="1" applyFont="1" applyBorder="1" applyAlignment="1">
      <alignment horizontal="center" vertical="top" wrapText="1"/>
    </xf>
    <xf numFmtId="201" fontId="8" fillId="0" borderId="0" xfId="35" applyNumberFormat="1" applyFont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/>
    </xf>
    <xf numFmtId="0" fontId="5" fillId="0" borderId="10" xfId="49" applyFont="1" applyFill="1" applyBorder="1" applyAlignment="1">
      <alignment vertical="top" wrapText="1"/>
      <protection/>
    </xf>
    <xf numFmtId="199" fontId="4" fillId="0" borderId="10" xfId="49" applyNumberFormat="1" applyFont="1" applyFill="1" applyBorder="1" applyAlignment="1">
      <alignment vertical="top" shrinkToFit="1"/>
      <protection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14" xfId="0" applyFont="1" applyBorder="1" applyAlignment="1">
      <alignment/>
    </xf>
    <xf numFmtId="201" fontId="10" fillId="33" borderId="10" xfId="35" applyNumberFormat="1" applyFont="1" applyFill="1" applyBorder="1" applyAlignment="1">
      <alignment horizontal="center" vertical="top" wrapText="1"/>
    </xf>
    <xf numFmtId="201" fontId="8" fillId="34" borderId="10" xfId="35" applyNumberFormat="1" applyFont="1" applyFill="1" applyBorder="1" applyAlignment="1">
      <alignment horizontal="center" vertical="top" wrapText="1"/>
    </xf>
    <xf numFmtId="201" fontId="8" fillId="35" borderId="10" xfId="35" applyNumberFormat="1" applyFont="1" applyFill="1" applyBorder="1" applyAlignment="1">
      <alignment horizontal="center" vertical="top" wrapText="1"/>
    </xf>
    <xf numFmtId="0" fontId="4" fillId="0" borderId="10" xfId="49" applyFont="1" applyFill="1" applyBorder="1" applyAlignment="1">
      <alignment horizontal="center" vertical="top" shrinkToFit="1"/>
      <protection/>
    </xf>
    <xf numFmtId="0" fontId="10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vertical="top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201" fontId="8" fillId="0" borderId="10" xfId="35" applyNumberFormat="1" applyFont="1" applyBorder="1" applyAlignment="1">
      <alignment horizontal="center" vertical="top" wrapText="1"/>
    </xf>
    <xf numFmtId="201" fontId="8" fillId="34" borderId="10" xfId="35" applyNumberFormat="1" applyFont="1" applyFill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193" fontId="9" fillId="0" borderId="0" xfId="37" applyFont="1" applyFill="1" applyAlignment="1">
      <alignment horizontal="center" shrinkToFit="1"/>
    </xf>
    <xf numFmtId="0" fontId="13" fillId="0" borderId="14" xfId="0" applyFont="1" applyBorder="1" applyAlignment="1">
      <alignment horizontal="center" vertical="top"/>
    </xf>
    <xf numFmtId="201" fontId="8" fillId="35" borderId="10" xfId="35" applyNumberFormat="1" applyFont="1" applyFill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wrapText="1" shrinkToFit="1"/>
    </xf>
    <xf numFmtId="0" fontId="8" fillId="0" borderId="17" xfId="0" applyFont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 wrapText="1"/>
    </xf>
    <xf numFmtId="201" fontId="8" fillId="33" borderId="10" xfId="35" applyNumberFormat="1" applyFont="1" applyFill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0" xfId="0" applyFont="1" applyBorder="1" applyAlignment="1">
      <alignment vertical="top" wrapText="1"/>
    </xf>
    <xf numFmtId="0" fontId="15" fillId="0" borderId="0" xfId="0" applyFont="1" applyAlignment="1">
      <alignment horizontal="center"/>
    </xf>
    <xf numFmtId="0" fontId="15" fillId="0" borderId="14" xfId="0" applyFont="1" applyBorder="1" applyAlignment="1">
      <alignment horizontal="right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กติ_Sheet1" xfId="49"/>
    <cellStyle name="ปกติ_Sheet2" xfId="50"/>
    <cellStyle name="ปกติ_ปโท" xfId="51"/>
    <cellStyle name="ป้อนค่า" xfId="52"/>
    <cellStyle name="ปานกลาง" xfId="53"/>
    <cellStyle name="ผลรวม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5"/>
  <sheetViews>
    <sheetView zoomScale="75" zoomScaleNormal="75" zoomScalePageLayoutView="0" workbookViewId="0" topLeftCell="A1">
      <pane xSplit="3" ySplit="7" topLeftCell="X35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J3" sqref="AJ3"/>
    </sheetView>
  </sheetViews>
  <sheetFormatPr defaultColWidth="9.140625" defaultRowHeight="12.75"/>
  <cols>
    <col min="1" max="1" width="7.00390625" style="35" customWidth="1"/>
    <col min="2" max="2" width="33.140625" style="61" customWidth="1"/>
    <col min="3" max="3" width="41.421875" style="59" hidden="1" customWidth="1"/>
    <col min="4" max="5" width="7.421875" style="36" customWidth="1"/>
    <col min="6" max="6" width="12.00390625" style="36" customWidth="1"/>
    <col min="7" max="9" width="6.8515625" style="36" customWidth="1"/>
    <col min="10" max="10" width="8.8515625" style="36" customWidth="1"/>
    <col min="11" max="11" width="11.140625" style="36" customWidth="1"/>
    <col min="12" max="12" width="6.8515625" style="36" hidden="1" customWidth="1"/>
    <col min="13" max="21" width="6.8515625" style="36" customWidth="1"/>
    <col min="22" max="22" width="9.140625" style="36" customWidth="1"/>
    <col min="23" max="23" width="13.28125" style="65" customWidth="1"/>
    <col min="24" max="24" width="16.140625" style="65" customWidth="1"/>
    <col min="25" max="25" width="15.00390625" style="65" customWidth="1"/>
    <col min="26" max="26" width="12.140625" style="32" customWidth="1"/>
    <col min="27" max="27" width="14.8515625" style="32" customWidth="1"/>
    <col min="28" max="16384" width="9.140625" style="32" customWidth="1"/>
  </cols>
  <sheetData>
    <row r="1" spans="1:31" s="38" customFormat="1" ht="33">
      <c r="A1" s="89" t="s">
        <v>226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37"/>
      <c r="AA1" s="37"/>
      <c r="AB1" s="37"/>
      <c r="AC1" s="37"/>
      <c r="AD1" s="37"/>
      <c r="AE1" s="37"/>
    </row>
    <row r="2" spans="1:31" s="38" customFormat="1" ht="33">
      <c r="A2" s="89" t="s">
        <v>305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37"/>
      <c r="AA2" s="37"/>
      <c r="AB2" s="37"/>
      <c r="AC2" s="37"/>
      <c r="AD2" s="37"/>
      <c r="AE2" s="37"/>
    </row>
    <row r="3" spans="1:27" ht="33">
      <c r="A3" s="62"/>
      <c r="B3" s="60"/>
      <c r="C3" s="58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90" t="s">
        <v>306</v>
      </c>
      <c r="T3" s="90"/>
      <c r="U3" s="90"/>
      <c r="V3" s="90"/>
      <c r="W3" s="90"/>
      <c r="X3" s="90"/>
      <c r="Y3" s="90"/>
      <c r="Z3" s="90"/>
      <c r="AA3" s="90"/>
    </row>
    <row r="4" spans="1:28" s="36" customFormat="1" ht="28.5" customHeight="1">
      <c r="A4" s="98" t="s">
        <v>179</v>
      </c>
      <c r="B4" s="92" t="s">
        <v>216</v>
      </c>
      <c r="C4" s="100" t="s">
        <v>217</v>
      </c>
      <c r="D4" s="80" t="s">
        <v>180</v>
      </c>
      <c r="E4" s="80"/>
      <c r="F4" s="84" t="s">
        <v>181</v>
      </c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6"/>
      <c r="V4" s="80" t="s">
        <v>7</v>
      </c>
      <c r="W4" s="80" t="s">
        <v>8</v>
      </c>
      <c r="X4" s="99" t="s">
        <v>297</v>
      </c>
      <c r="Y4" s="82" t="s">
        <v>9</v>
      </c>
      <c r="Z4" s="83" t="s">
        <v>298</v>
      </c>
      <c r="AA4" s="91" t="s">
        <v>299</v>
      </c>
      <c r="AB4" s="35"/>
    </row>
    <row r="5" spans="1:28" s="36" customFormat="1" ht="28.5" customHeight="1">
      <c r="A5" s="98"/>
      <c r="B5" s="93"/>
      <c r="C5" s="101"/>
      <c r="D5" s="80" t="s">
        <v>161</v>
      </c>
      <c r="E5" s="80" t="s">
        <v>160</v>
      </c>
      <c r="F5" s="80" t="s">
        <v>163</v>
      </c>
      <c r="G5" s="80"/>
      <c r="H5" s="80"/>
      <c r="I5" s="80"/>
      <c r="J5" s="80"/>
      <c r="K5" s="80"/>
      <c r="L5" s="84" t="s">
        <v>162</v>
      </c>
      <c r="M5" s="87"/>
      <c r="N5" s="87"/>
      <c r="O5" s="87"/>
      <c r="P5" s="87"/>
      <c r="Q5" s="88"/>
      <c r="R5" s="80" t="s">
        <v>221</v>
      </c>
      <c r="S5" s="80"/>
      <c r="T5" s="80"/>
      <c r="U5" s="80"/>
      <c r="V5" s="80"/>
      <c r="W5" s="80"/>
      <c r="X5" s="99"/>
      <c r="Y5" s="82"/>
      <c r="Z5" s="83"/>
      <c r="AA5" s="91"/>
      <c r="AB5" s="35"/>
    </row>
    <row r="6" spans="1:28" s="36" customFormat="1" ht="28.5" customHeight="1">
      <c r="A6" s="98"/>
      <c r="B6" s="93"/>
      <c r="C6" s="101"/>
      <c r="D6" s="80"/>
      <c r="E6" s="80"/>
      <c r="F6" s="80" t="s">
        <v>222</v>
      </c>
      <c r="G6" s="84" t="s">
        <v>223</v>
      </c>
      <c r="H6" s="87"/>
      <c r="I6" s="87"/>
      <c r="J6" s="88"/>
      <c r="K6" s="80" t="s">
        <v>22</v>
      </c>
      <c r="L6" s="84" t="s">
        <v>223</v>
      </c>
      <c r="M6" s="87"/>
      <c r="N6" s="87"/>
      <c r="O6" s="87"/>
      <c r="P6" s="88"/>
      <c r="Q6" s="80" t="s">
        <v>224</v>
      </c>
      <c r="R6" s="80" t="s">
        <v>223</v>
      </c>
      <c r="S6" s="80"/>
      <c r="T6" s="80"/>
      <c r="U6" s="80"/>
      <c r="V6" s="80"/>
      <c r="W6" s="80"/>
      <c r="X6" s="99"/>
      <c r="Y6" s="82"/>
      <c r="Z6" s="83"/>
      <c r="AA6" s="91"/>
      <c r="AB6" s="35"/>
    </row>
    <row r="7" spans="1:28" s="36" customFormat="1" ht="73.5" customHeight="1">
      <c r="A7" s="98"/>
      <c r="B7" s="94"/>
      <c r="C7" s="102"/>
      <c r="D7" s="80"/>
      <c r="E7" s="80"/>
      <c r="F7" s="80"/>
      <c r="G7" s="34">
        <v>0.25</v>
      </c>
      <c r="H7" s="34">
        <v>0.5</v>
      </c>
      <c r="I7" s="34">
        <v>0.75</v>
      </c>
      <c r="J7" s="34">
        <v>1</v>
      </c>
      <c r="K7" s="80"/>
      <c r="L7" s="34">
        <v>0</v>
      </c>
      <c r="M7" s="34">
        <v>0.25</v>
      </c>
      <c r="N7" s="34">
        <v>0.5</v>
      </c>
      <c r="O7" s="34">
        <v>0.75</v>
      </c>
      <c r="P7" s="34">
        <v>1</v>
      </c>
      <c r="Q7" s="80"/>
      <c r="R7" s="34">
        <v>0.25</v>
      </c>
      <c r="S7" s="34">
        <v>0.5</v>
      </c>
      <c r="T7" s="34">
        <v>0.75</v>
      </c>
      <c r="U7" s="34">
        <v>1</v>
      </c>
      <c r="V7" s="80"/>
      <c r="W7" s="80"/>
      <c r="X7" s="99"/>
      <c r="Y7" s="82"/>
      <c r="Z7" s="83"/>
      <c r="AA7" s="91"/>
      <c r="AB7" s="35"/>
    </row>
    <row r="8" spans="1:27" ht="27.75">
      <c r="A8" s="79" t="s">
        <v>219</v>
      </c>
      <c r="B8" s="79"/>
      <c r="C8" s="79"/>
      <c r="D8" s="66">
        <f aca="true" t="shared" si="0" ref="D8:J8">+D9+D23+D35+D39+D42+D60+D66+D70</f>
        <v>128</v>
      </c>
      <c r="E8" s="66">
        <f t="shared" si="0"/>
        <v>1353</v>
      </c>
      <c r="F8" s="66">
        <f t="shared" si="0"/>
        <v>23</v>
      </c>
      <c r="G8" s="66">
        <f t="shared" si="0"/>
        <v>687</v>
      </c>
      <c r="H8" s="66">
        <f t="shared" si="0"/>
        <v>187</v>
      </c>
      <c r="I8" s="66">
        <f t="shared" si="0"/>
        <v>55</v>
      </c>
      <c r="J8" s="66">
        <f t="shared" si="0"/>
        <v>0</v>
      </c>
      <c r="K8" s="67">
        <f aca="true" t="shared" si="1" ref="K8:K22">+J8+I8+H8+G8+F8</f>
        <v>952</v>
      </c>
      <c r="L8" s="66">
        <f>+L9+L23+L35+L39+L42+L60+L66+L70</f>
        <v>0</v>
      </c>
      <c r="M8" s="66">
        <f>+M9+M23+M35+M39+M42+M60+M66+M70</f>
        <v>111</v>
      </c>
      <c r="N8" s="66">
        <f>+N9+N23+N35+N39+N42+N60+N66+N70</f>
        <v>122</v>
      </c>
      <c r="O8" s="66">
        <f>+O9+O23+O35+O39+O42+O60+O66+O70</f>
        <v>296</v>
      </c>
      <c r="P8" s="66">
        <f>+P9+P23+P35+P39+P42+P60+P66+P70</f>
        <v>0</v>
      </c>
      <c r="Q8" s="57">
        <f aca="true" t="shared" si="2" ref="Q8:Q22">+P8+O8+N8+M8+L8</f>
        <v>529</v>
      </c>
      <c r="R8" s="66">
        <f aca="true" t="shared" si="3" ref="R8:U39">+M8+G8</f>
        <v>798</v>
      </c>
      <c r="S8" s="66">
        <f t="shared" si="3"/>
        <v>309</v>
      </c>
      <c r="T8" s="66">
        <f t="shared" si="3"/>
        <v>351</v>
      </c>
      <c r="U8" s="66">
        <f t="shared" si="3"/>
        <v>0</v>
      </c>
      <c r="V8" s="66">
        <f>+U8+T8+S8+R8</f>
        <v>1458</v>
      </c>
      <c r="W8" s="66">
        <f aca="true" t="shared" si="4" ref="W8:W71">+K8+Q8</f>
        <v>1481</v>
      </c>
      <c r="X8" s="74">
        <f aca="true" t="shared" si="5" ref="X8:X71">+V8/W8*100</f>
        <v>98.44699527346388</v>
      </c>
      <c r="Y8" s="64">
        <f aca="true" t="shared" si="6" ref="Y8:Y72">+R8*0.25+S8*0.5+T8*0.75+U8*1</f>
        <v>617.25</v>
      </c>
      <c r="Z8" s="75">
        <f aca="true" t="shared" si="7" ref="Z8:Z71">+Y8/W8*100</f>
        <v>41.67792032410533</v>
      </c>
      <c r="AA8" s="76">
        <v>5</v>
      </c>
    </row>
    <row r="9" spans="1:27" ht="27.75">
      <c r="A9" s="34">
        <v>1</v>
      </c>
      <c r="B9" s="55" t="s">
        <v>229</v>
      </c>
      <c r="C9" s="33" t="s">
        <v>176</v>
      </c>
      <c r="D9" s="57">
        <v>2</v>
      </c>
      <c r="E9" s="57">
        <v>3</v>
      </c>
      <c r="F9" s="57"/>
      <c r="G9" s="57">
        <v>0</v>
      </c>
      <c r="H9" s="57"/>
      <c r="I9" s="57">
        <v>0</v>
      </c>
      <c r="J9" s="57"/>
      <c r="K9" s="57">
        <f t="shared" si="1"/>
        <v>0</v>
      </c>
      <c r="L9" s="57"/>
      <c r="M9" s="57">
        <v>1</v>
      </c>
      <c r="N9" s="57"/>
      <c r="O9" s="57">
        <v>4</v>
      </c>
      <c r="P9" s="57"/>
      <c r="Q9" s="57">
        <f t="shared" si="2"/>
        <v>5</v>
      </c>
      <c r="R9" s="34">
        <f t="shared" si="3"/>
        <v>1</v>
      </c>
      <c r="S9" s="34">
        <f t="shared" si="3"/>
        <v>0</v>
      </c>
      <c r="T9" s="34">
        <f t="shared" si="3"/>
        <v>4</v>
      </c>
      <c r="U9" s="34">
        <f t="shared" si="3"/>
        <v>0</v>
      </c>
      <c r="V9" s="66">
        <f aca="true" t="shared" si="8" ref="V9:V72">+U9+T9+S9+R9</f>
        <v>5</v>
      </c>
      <c r="W9" s="66">
        <f t="shared" si="4"/>
        <v>5</v>
      </c>
      <c r="X9" s="74">
        <f t="shared" si="5"/>
        <v>100</v>
      </c>
      <c r="Y9" s="64">
        <f t="shared" si="6"/>
        <v>3.25</v>
      </c>
      <c r="Z9" s="75">
        <f t="shared" si="7"/>
        <v>65</v>
      </c>
      <c r="AA9" s="76">
        <v>5</v>
      </c>
    </row>
    <row r="10" spans="1:27" ht="27.75" hidden="1">
      <c r="A10" s="80">
        <v>2</v>
      </c>
      <c r="B10" s="95" t="s">
        <v>84</v>
      </c>
      <c r="C10" s="33" t="s">
        <v>228</v>
      </c>
      <c r="D10" s="57">
        <v>0</v>
      </c>
      <c r="E10" s="57">
        <v>7</v>
      </c>
      <c r="F10" s="57"/>
      <c r="G10" s="57">
        <v>0</v>
      </c>
      <c r="H10" s="57"/>
      <c r="I10" s="57"/>
      <c r="J10" s="57"/>
      <c r="K10" s="57">
        <f t="shared" si="1"/>
        <v>0</v>
      </c>
      <c r="L10" s="57"/>
      <c r="M10" s="57">
        <v>7</v>
      </c>
      <c r="N10" s="57"/>
      <c r="O10" s="57"/>
      <c r="P10" s="57"/>
      <c r="Q10" s="57">
        <f t="shared" si="2"/>
        <v>7</v>
      </c>
      <c r="R10" s="34">
        <f t="shared" si="3"/>
        <v>7</v>
      </c>
      <c r="S10" s="34">
        <f t="shared" si="3"/>
        <v>0</v>
      </c>
      <c r="T10" s="34">
        <f t="shared" si="3"/>
        <v>0</v>
      </c>
      <c r="U10" s="34">
        <f t="shared" si="3"/>
        <v>0</v>
      </c>
      <c r="V10" s="66">
        <f t="shared" si="8"/>
        <v>7</v>
      </c>
      <c r="W10" s="66">
        <f t="shared" si="4"/>
        <v>7</v>
      </c>
      <c r="X10" s="74">
        <f t="shared" si="5"/>
        <v>100</v>
      </c>
      <c r="Y10" s="64">
        <f t="shared" si="6"/>
        <v>1.75</v>
      </c>
      <c r="Z10" s="75">
        <f t="shared" si="7"/>
        <v>25</v>
      </c>
      <c r="AA10" s="76">
        <v>5</v>
      </c>
    </row>
    <row r="11" spans="1:27" ht="27.75" hidden="1">
      <c r="A11" s="80"/>
      <c r="B11" s="96"/>
      <c r="C11" s="33" t="s">
        <v>87</v>
      </c>
      <c r="D11" s="57">
        <f>1+2</f>
        <v>3</v>
      </c>
      <c r="E11" s="57">
        <v>1</v>
      </c>
      <c r="F11" s="57"/>
      <c r="G11" s="57">
        <v>0</v>
      </c>
      <c r="H11" s="57"/>
      <c r="I11" s="57"/>
      <c r="J11" s="57"/>
      <c r="K11" s="57">
        <f t="shared" si="1"/>
        <v>0</v>
      </c>
      <c r="L11" s="57"/>
      <c r="M11" s="57">
        <v>2</v>
      </c>
      <c r="N11" s="57"/>
      <c r="O11" s="57">
        <v>2</v>
      </c>
      <c r="P11" s="57"/>
      <c r="Q11" s="57">
        <f t="shared" si="2"/>
        <v>4</v>
      </c>
      <c r="R11" s="34">
        <f t="shared" si="3"/>
        <v>2</v>
      </c>
      <c r="S11" s="34">
        <f t="shared" si="3"/>
        <v>0</v>
      </c>
      <c r="T11" s="34">
        <f t="shared" si="3"/>
        <v>2</v>
      </c>
      <c r="U11" s="34">
        <f t="shared" si="3"/>
        <v>0</v>
      </c>
      <c r="V11" s="66">
        <f t="shared" si="8"/>
        <v>4</v>
      </c>
      <c r="W11" s="66">
        <f t="shared" si="4"/>
        <v>4</v>
      </c>
      <c r="X11" s="74">
        <f t="shared" si="5"/>
        <v>100</v>
      </c>
      <c r="Y11" s="64">
        <f t="shared" si="6"/>
        <v>2</v>
      </c>
      <c r="Z11" s="75">
        <f t="shared" si="7"/>
        <v>50</v>
      </c>
      <c r="AA11" s="76">
        <v>5</v>
      </c>
    </row>
    <row r="12" spans="1:27" ht="27.75" hidden="1">
      <c r="A12" s="80"/>
      <c r="B12" s="96"/>
      <c r="C12" s="33" t="s">
        <v>52</v>
      </c>
      <c r="D12" s="57">
        <v>0</v>
      </c>
      <c r="E12" s="57">
        <v>2</v>
      </c>
      <c r="F12" s="57">
        <v>2</v>
      </c>
      <c r="G12" s="57"/>
      <c r="H12" s="57"/>
      <c r="I12" s="57"/>
      <c r="J12" s="57"/>
      <c r="K12" s="57">
        <f t="shared" si="1"/>
        <v>2</v>
      </c>
      <c r="L12" s="57"/>
      <c r="M12" s="57"/>
      <c r="N12" s="57"/>
      <c r="O12" s="57"/>
      <c r="P12" s="57"/>
      <c r="Q12" s="57">
        <f t="shared" si="2"/>
        <v>0</v>
      </c>
      <c r="R12" s="34">
        <f t="shared" si="3"/>
        <v>0</v>
      </c>
      <c r="S12" s="34">
        <f t="shared" si="3"/>
        <v>0</v>
      </c>
      <c r="T12" s="34">
        <f t="shared" si="3"/>
        <v>0</v>
      </c>
      <c r="U12" s="34">
        <f t="shared" si="3"/>
        <v>0</v>
      </c>
      <c r="V12" s="66">
        <f t="shared" si="8"/>
        <v>0</v>
      </c>
      <c r="W12" s="66">
        <f t="shared" si="4"/>
        <v>2</v>
      </c>
      <c r="X12" s="74">
        <f t="shared" si="5"/>
        <v>0</v>
      </c>
      <c r="Y12" s="64">
        <f t="shared" si="6"/>
        <v>0</v>
      </c>
      <c r="Z12" s="75">
        <f t="shared" si="7"/>
        <v>0</v>
      </c>
      <c r="AA12" s="76">
        <v>5</v>
      </c>
    </row>
    <row r="13" spans="1:27" ht="27.75" hidden="1">
      <c r="A13" s="80"/>
      <c r="B13" s="96"/>
      <c r="C13" s="33" t="s">
        <v>227</v>
      </c>
      <c r="D13" s="57">
        <v>0</v>
      </c>
      <c r="E13" s="57">
        <v>4</v>
      </c>
      <c r="F13" s="57"/>
      <c r="G13" s="57">
        <v>0</v>
      </c>
      <c r="H13" s="57"/>
      <c r="I13" s="57"/>
      <c r="J13" s="57"/>
      <c r="K13" s="57">
        <f t="shared" si="1"/>
        <v>0</v>
      </c>
      <c r="L13" s="57"/>
      <c r="M13" s="57">
        <v>4</v>
      </c>
      <c r="N13" s="57"/>
      <c r="O13" s="57"/>
      <c r="P13" s="57"/>
      <c r="Q13" s="57">
        <f t="shared" si="2"/>
        <v>4</v>
      </c>
      <c r="R13" s="34">
        <f t="shared" si="3"/>
        <v>4</v>
      </c>
      <c r="S13" s="34">
        <f t="shared" si="3"/>
        <v>0</v>
      </c>
      <c r="T13" s="34">
        <f t="shared" si="3"/>
        <v>0</v>
      </c>
      <c r="U13" s="34">
        <f t="shared" si="3"/>
        <v>0</v>
      </c>
      <c r="V13" s="66">
        <f t="shared" si="8"/>
        <v>4</v>
      </c>
      <c r="W13" s="66">
        <f t="shared" si="4"/>
        <v>4</v>
      </c>
      <c r="X13" s="74">
        <f t="shared" si="5"/>
        <v>100</v>
      </c>
      <c r="Y13" s="64">
        <f t="shared" si="6"/>
        <v>1</v>
      </c>
      <c r="Z13" s="75">
        <f t="shared" si="7"/>
        <v>25</v>
      </c>
      <c r="AA13" s="76">
        <v>5</v>
      </c>
    </row>
    <row r="14" spans="1:27" ht="27.75" hidden="1">
      <c r="A14" s="80"/>
      <c r="B14" s="96"/>
      <c r="C14" s="33" t="s">
        <v>72</v>
      </c>
      <c r="D14" s="57">
        <f>1+2</f>
        <v>3</v>
      </c>
      <c r="E14" s="57">
        <v>2</v>
      </c>
      <c r="F14" s="57"/>
      <c r="G14" s="57">
        <v>0</v>
      </c>
      <c r="H14" s="57"/>
      <c r="I14" s="57"/>
      <c r="J14" s="57"/>
      <c r="K14" s="57">
        <f t="shared" si="1"/>
        <v>0</v>
      </c>
      <c r="L14" s="57"/>
      <c r="M14" s="57">
        <v>2</v>
      </c>
      <c r="N14" s="57"/>
      <c r="O14" s="57">
        <f>1+2</f>
        <v>3</v>
      </c>
      <c r="P14" s="57"/>
      <c r="Q14" s="57">
        <f t="shared" si="2"/>
        <v>5</v>
      </c>
      <c r="R14" s="34">
        <f t="shared" si="3"/>
        <v>2</v>
      </c>
      <c r="S14" s="34">
        <f t="shared" si="3"/>
        <v>0</v>
      </c>
      <c r="T14" s="34">
        <f t="shared" si="3"/>
        <v>3</v>
      </c>
      <c r="U14" s="34">
        <f t="shared" si="3"/>
        <v>0</v>
      </c>
      <c r="V14" s="66">
        <f t="shared" si="8"/>
        <v>5</v>
      </c>
      <c r="W14" s="66">
        <f t="shared" si="4"/>
        <v>5</v>
      </c>
      <c r="X14" s="74">
        <f t="shared" si="5"/>
        <v>100</v>
      </c>
      <c r="Y14" s="64">
        <f t="shared" si="6"/>
        <v>2.75</v>
      </c>
      <c r="Z14" s="75">
        <f t="shared" si="7"/>
        <v>55.00000000000001</v>
      </c>
      <c r="AA14" s="76">
        <v>5</v>
      </c>
    </row>
    <row r="15" spans="1:27" ht="27.75" hidden="1">
      <c r="A15" s="80"/>
      <c r="B15" s="96"/>
      <c r="C15" s="33" t="s">
        <v>128</v>
      </c>
      <c r="D15" s="57">
        <v>0</v>
      </c>
      <c r="E15" s="57">
        <v>1</v>
      </c>
      <c r="F15" s="57"/>
      <c r="G15" s="57">
        <v>0</v>
      </c>
      <c r="H15" s="57"/>
      <c r="I15" s="57"/>
      <c r="J15" s="57"/>
      <c r="K15" s="57">
        <f t="shared" si="1"/>
        <v>0</v>
      </c>
      <c r="L15" s="57"/>
      <c r="M15" s="57">
        <v>1</v>
      </c>
      <c r="N15" s="57"/>
      <c r="O15" s="57"/>
      <c r="P15" s="57"/>
      <c r="Q15" s="57">
        <f t="shared" si="2"/>
        <v>1</v>
      </c>
      <c r="R15" s="34">
        <f t="shared" si="3"/>
        <v>1</v>
      </c>
      <c r="S15" s="34">
        <f t="shared" si="3"/>
        <v>0</v>
      </c>
      <c r="T15" s="34">
        <f t="shared" si="3"/>
        <v>0</v>
      </c>
      <c r="U15" s="34">
        <f t="shared" si="3"/>
        <v>0</v>
      </c>
      <c r="V15" s="66">
        <f t="shared" si="8"/>
        <v>1</v>
      </c>
      <c r="W15" s="66">
        <f t="shared" si="4"/>
        <v>1</v>
      </c>
      <c r="X15" s="74">
        <f t="shared" si="5"/>
        <v>100</v>
      </c>
      <c r="Y15" s="64">
        <f t="shared" si="6"/>
        <v>0.25</v>
      </c>
      <c r="Z15" s="75">
        <f t="shared" si="7"/>
        <v>25</v>
      </c>
      <c r="AA15" s="76">
        <v>5</v>
      </c>
    </row>
    <row r="16" spans="1:27" ht="27.75" hidden="1">
      <c r="A16" s="80"/>
      <c r="B16" s="96"/>
      <c r="C16" s="33" t="s">
        <v>114</v>
      </c>
      <c r="D16" s="57">
        <v>1</v>
      </c>
      <c r="E16" s="57">
        <v>0</v>
      </c>
      <c r="F16" s="57"/>
      <c r="G16" s="57">
        <v>0</v>
      </c>
      <c r="H16" s="57"/>
      <c r="I16" s="57"/>
      <c r="J16" s="57"/>
      <c r="K16" s="57">
        <f t="shared" si="1"/>
        <v>0</v>
      </c>
      <c r="L16" s="57"/>
      <c r="M16" s="57">
        <v>1</v>
      </c>
      <c r="N16" s="57"/>
      <c r="O16" s="57"/>
      <c r="P16" s="57"/>
      <c r="Q16" s="57">
        <f t="shared" si="2"/>
        <v>1</v>
      </c>
      <c r="R16" s="34">
        <f t="shared" si="3"/>
        <v>1</v>
      </c>
      <c r="S16" s="34">
        <f t="shared" si="3"/>
        <v>0</v>
      </c>
      <c r="T16" s="34">
        <f t="shared" si="3"/>
        <v>0</v>
      </c>
      <c r="U16" s="34">
        <f t="shared" si="3"/>
        <v>0</v>
      </c>
      <c r="V16" s="66">
        <f t="shared" si="8"/>
        <v>1</v>
      </c>
      <c r="W16" s="66">
        <f t="shared" si="4"/>
        <v>1</v>
      </c>
      <c r="X16" s="74">
        <f t="shared" si="5"/>
        <v>100</v>
      </c>
      <c r="Y16" s="64">
        <f t="shared" si="6"/>
        <v>0.25</v>
      </c>
      <c r="Z16" s="75">
        <f t="shared" si="7"/>
        <v>25</v>
      </c>
      <c r="AA16" s="76">
        <v>5</v>
      </c>
    </row>
    <row r="17" spans="1:27" ht="27.75" hidden="1">
      <c r="A17" s="80"/>
      <c r="B17" s="96"/>
      <c r="C17" s="33" t="s">
        <v>119</v>
      </c>
      <c r="D17" s="57">
        <v>0</v>
      </c>
      <c r="E17" s="57">
        <v>6</v>
      </c>
      <c r="F17" s="57"/>
      <c r="G17" s="57">
        <v>0</v>
      </c>
      <c r="H17" s="57"/>
      <c r="I17" s="57"/>
      <c r="J17" s="57"/>
      <c r="K17" s="57">
        <f t="shared" si="1"/>
        <v>0</v>
      </c>
      <c r="L17" s="57"/>
      <c r="M17" s="57">
        <v>6</v>
      </c>
      <c r="N17" s="57"/>
      <c r="O17" s="57"/>
      <c r="P17" s="57"/>
      <c r="Q17" s="57">
        <f t="shared" si="2"/>
        <v>6</v>
      </c>
      <c r="R17" s="34">
        <f t="shared" si="3"/>
        <v>6</v>
      </c>
      <c r="S17" s="34">
        <f t="shared" si="3"/>
        <v>0</v>
      </c>
      <c r="T17" s="34">
        <f t="shared" si="3"/>
        <v>0</v>
      </c>
      <c r="U17" s="34">
        <f t="shared" si="3"/>
        <v>0</v>
      </c>
      <c r="V17" s="66">
        <f t="shared" si="8"/>
        <v>6</v>
      </c>
      <c r="W17" s="66">
        <f t="shared" si="4"/>
        <v>6</v>
      </c>
      <c r="X17" s="74">
        <f t="shared" si="5"/>
        <v>100</v>
      </c>
      <c r="Y17" s="64">
        <f t="shared" si="6"/>
        <v>1.5</v>
      </c>
      <c r="Z17" s="75">
        <f t="shared" si="7"/>
        <v>25</v>
      </c>
      <c r="AA17" s="76">
        <v>5</v>
      </c>
    </row>
    <row r="18" spans="1:27" ht="27.75" hidden="1">
      <c r="A18" s="80"/>
      <c r="B18" s="96"/>
      <c r="C18" s="33" t="s">
        <v>68</v>
      </c>
      <c r="D18" s="57">
        <v>0</v>
      </c>
      <c r="E18" s="57">
        <v>1</v>
      </c>
      <c r="F18" s="57">
        <v>1</v>
      </c>
      <c r="G18" s="57"/>
      <c r="H18" s="57"/>
      <c r="I18" s="57"/>
      <c r="J18" s="57"/>
      <c r="K18" s="57">
        <f t="shared" si="1"/>
        <v>1</v>
      </c>
      <c r="L18" s="57"/>
      <c r="M18" s="57"/>
      <c r="N18" s="57"/>
      <c r="O18" s="57"/>
      <c r="P18" s="57"/>
      <c r="Q18" s="57">
        <f t="shared" si="2"/>
        <v>0</v>
      </c>
      <c r="R18" s="34">
        <f t="shared" si="3"/>
        <v>0</v>
      </c>
      <c r="S18" s="34">
        <f t="shared" si="3"/>
        <v>0</v>
      </c>
      <c r="T18" s="34">
        <f t="shared" si="3"/>
        <v>0</v>
      </c>
      <c r="U18" s="34">
        <f t="shared" si="3"/>
        <v>0</v>
      </c>
      <c r="V18" s="66">
        <f t="shared" si="8"/>
        <v>0</v>
      </c>
      <c r="W18" s="66">
        <f t="shared" si="4"/>
        <v>1</v>
      </c>
      <c r="X18" s="74">
        <f t="shared" si="5"/>
        <v>0</v>
      </c>
      <c r="Y18" s="64">
        <f t="shared" si="6"/>
        <v>0</v>
      </c>
      <c r="Z18" s="75">
        <f t="shared" si="7"/>
        <v>0</v>
      </c>
      <c r="AA18" s="76">
        <v>5</v>
      </c>
    </row>
    <row r="19" spans="1:27" ht="27.75" hidden="1">
      <c r="A19" s="80"/>
      <c r="B19" s="96"/>
      <c r="C19" s="33" t="s">
        <v>169</v>
      </c>
      <c r="D19" s="57">
        <v>2</v>
      </c>
      <c r="E19" s="57">
        <v>0</v>
      </c>
      <c r="F19" s="57"/>
      <c r="G19" s="57">
        <v>0</v>
      </c>
      <c r="H19" s="57"/>
      <c r="I19" s="57"/>
      <c r="J19" s="57"/>
      <c r="K19" s="57">
        <f t="shared" si="1"/>
        <v>0</v>
      </c>
      <c r="L19" s="57"/>
      <c r="M19" s="57">
        <v>2</v>
      </c>
      <c r="N19" s="57"/>
      <c r="O19" s="57"/>
      <c r="P19" s="57"/>
      <c r="Q19" s="57">
        <f t="shared" si="2"/>
        <v>2</v>
      </c>
      <c r="R19" s="34">
        <f t="shared" si="3"/>
        <v>2</v>
      </c>
      <c r="S19" s="34">
        <f t="shared" si="3"/>
        <v>0</v>
      </c>
      <c r="T19" s="34">
        <f t="shared" si="3"/>
        <v>0</v>
      </c>
      <c r="U19" s="34">
        <f t="shared" si="3"/>
        <v>0</v>
      </c>
      <c r="V19" s="66">
        <f t="shared" si="8"/>
        <v>2</v>
      </c>
      <c r="W19" s="66">
        <f t="shared" si="4"/>
        <v>2</v>
      </c>
      <c r="X19" s="74">
        <f t="shared" si="5"/>
        <v>100</v>
      </c>
      <c r="Y19" s="64">
        <f t="shared" si="6"/>
        <v>0.5</v>
      </c>
      <c r="Z19" s="75">
        <f t="shared" si="7"/>
        <v>25</v>
      </c>
      <c r="AA19" s="76">
        <v>5</v>
      </c>
    </row>
    <row r="20" spans="1:27" ht="27.75" hidden="1">
      <c r="A20" s="80"/>
      <c r="B20" s="96"/>
      <c r="C20" s="33" t="s">
        <v>53</v>
      </c>
      <c r="D20" s="57">
        <v>0</v>
      </c>
      <c r="E20" s="57">
        <v>7</v>
      </c>
      <c r="F20" s="57"/>
      <c r="G20" s="57">
        <v>0</v>
      </c>
      <c r="H20" s="57"/>
      <c r="I20" s="57"/>
      <c r="J20" s="57"/>
      <c r="K20" s="57">
        <f t="shared" si="1"/>
        <v>0</v>
      </c>
      <c r="L20" s="57"/>
      <c r="M20" s="57">
        <v>7</v>
      </c>
      <c r="N20" s="57"/>
      <c r="O20" s="57"/>
      <c r="P20" s="57"/>
      <c r="Q20" s="57">
        <f t="shared" si="2"/>
        <v>7</v>
      </c>
      <c r="R20" s="34">
        <f t="shared" si="3"/>
        <v>7</v>
      </c>
      <c r="S20" s="34">
        <f t="shared" si="3"/>
        <v>0</v>
      </c>
      <c r="T20" s="34">
        <f t="shared" si="3"/>
        <v>0</v>
      </c>
      <c r="U20" s="34">
        <f t="shared" si="3"/>
        <v>0</v>
      </c>
      <c r="V20" s="66">
        <f t="shared" si="8"/>
        <v>7</v>
      </c>
      <c r="W20" s="66">
        <f t="shared" si="4"/>
        <v>7</v>
      </c>
      <c r="X20" s="74">
        <f t="shared" si="5"/>
        <v>100</v>
      </c>
      <c r="Y20" s="64">
        <f t="shared" si="6"/>
        <v>1.75</v>
      </c>
      <c r="Z20" s="75">
        <f t="shared" si="7"/>
        <v>25</v>
      </c>
      <c r="AA20" s="76">
        <v>5</v>
      </c>
    </row>
    <row r="21" spans="1:27" ht="27.75" hidden="1">
      <c r="A21" s="80"/>
      <c r="B21" s="96"/>
      <c r="C21" s="33" t="s">
        <v>85</v>
      </c>
      <c r="D21" s="57">
        <v>24</v>
      </c>
      <c r="E21" s="57">
        <f>52+1</f>
        <v>53</v>
      </c>
      <c r="F21" s="57"/>
      <c r="G21" s="57">
        <v>0</v>
      </c>
      <c r="H21" s="57"/>
      <c r="I21" s="57">
        <v>0</v>
      </c>
      <c r="J21" s="57"/>
      <c r="K21" s="57">
        <f t="shared" si="1"/>
        <v>0</v>
      </c>
      <c r="L21" s="57"/>
      <c r="M21" s="57">
        <f>54+1</f>
        <v>55</v>
      </c>
      <c r="N21" s="57"/>
      <c r="O21" s="57">
        <v>22</v>
      </c>
      <c r="P21" s="57"/>
      <c r="Q21" s="57">
        <f t="shared" si="2"/>
        <v>77</v>
      </c>
      <c r="R21" s="34">
        <f t="shared" si="3"/>
        <v>55</v>
      </c>
      <c r="S21" s="34">
        <f t="shared" si="3"/>
        <v>0</v>
      </c>
      <c r="T21" s="34">
        <f t="shared" si="3"/>
        <v>22</v>
      </c>
      <c r="U21" s="34">
        <f t="shared" si="3"/>
        <v>0</v>
      </c>
      <c r="V21" s="66">
        <f t="shared" si="8"/>
        <v>77</v>
      </c>
      <c r="W21" s="66">
        <f t="shared" si="4"/>
        <v>77</v>
      </c>
      <c r="X21" s="74">
        <f t="shared" si="5"/>
        <v>100</v>
      </c>
      <c r="Y21" s="64">
        <f t="shared" si="6"/>
        <v>30.25</v>
      </c>
      <c r="Z21" s="75">
        <f t="shared" si="7"/>
        <v>39.285714285714285</v>
      </c>
      <c r="AA21" s="76">
        <v>5</v>
      </c>
    </row>
    <row r="22" spans="1:27" ht="27.75" hidden="1">
      <c r="A22" s="80"/>
      <c r="B22" s="96"/>
      <c r="C22" s="33" t="s">
        <v>71</v>
      </c>
      <c r="D22" s="57">
        <f>3+3</f>
        <v>6</v>
      </c>
      <c r="E22" s="57">
        <v>0</v>
      </c>
      <c r="F22" s="57"/>
      <c r="G22" s="57">
        <v>0</v>
      </c>
      <c r="H22" s="57"/>
      <c r="I22" s="57"/>
      <c r="J22" s="57"/>
      <c r="K22" s="57">
        <f t="shared" si="1"/>
        <v>0</v>
      </c>
      <c r="L22" s="57"/>
      <c r="M22" s="57">
        <v>3</v>
      </c>
      <c r="N22" s="57"/>
      <c r="O22" s="57">
        <v>3</v>
      </c>
      <c r="P22" s="57"/>
      <c r="Q22" s="57">
        <f t="shared" si="2"/>
        <v>6</v>
      </c>
      <c r="R22" s="34">
        <f t="shared" si="3"/>
        <v>3</v>
      </c>
      <c r="S22" s="34">
        <f t="shared" si="3"/>
        <v>0</v>
      </c>
      <c r="T22" s="34">
        <f t="shared" si="3"/>
        <v>3</v>
      </c>
      <c r="U22" s="34">
        <f t="shared" si="3"/>
        <v>0</v>
      </c>
      <c r="V22" s="66">
        <f t="shared" si="8"/>
        <v>6</v>
      </c>
      <c r="W22" s="66">
        <f t="shared" si="4"/>
        <v>6</v>
      </c>
      <c r="X22" s="74">
        <f t="shared" si="5"/>
        <v>100</v>
      </c>
      <c r="Y22" s="64">
        <f t="shared" si="6"/>
        <v>3</v>
      </c>
      <c r="Z22" s="75">
        <f t="shared" si="7"/>
        <v>50</v>
      </c>
      <c r="AA22" s="76">
        <v>5</v>
      </c>
    </row>
    <row r="23" spans="1:27" ht="27.75">
      <c r="A23" s="80"/>
      <c r="B23" s="97"/>
      <c r="C23" s="33" t="s">
        <v>218</v>
      </c>
      <c r="D23" s="57">
        <f aca="true" t="shared" si="9" ref="D23:Q23">SUM(D10:D22)</f>
        <v>39</v>
      </c>
      <c r="E23" s="57">
        <f t="shared" si="9"/>
        <v>84</v>
      </c>
      <c r="F23" s="57">
        <f t="shared" si="9"/>
        <v>3</v>
      </c>
      <c r="G23" s="57">
        <f t="shared" si="9"/>
        <v>0</v>
      </c>
      <c r="H23" s="57">
        <f t="shared" si="9"/>
        <v>0</v>
      </c>
      <c r="I23" s="57">
        <f t="shared" si="9"/>
        <v>0</v>
      </c>
      <c r="J23" s="57">
        <f t="shared" si="9"/>
        <v>0</v>
      </c>
      <c r="K23" s="57">
        <f t="shared" si="9"/>
        <v>3</v>
      </c>
      <c r="L23" s="57">
        <f t="shared" si="9"/>
        <v>0</v>
      </c>
      <c r="M23" s="57">
        <f t="shared" si="9"/>
        <v>90</v>
      </c>
      <c r="N23" s="57">
        <f t="shared" si="9"/>
        <v>0</v>
      </c>
      <c r="O23" s="57">
        <f t="shared" si="9"/>
        <v>30</v>
      </c>
      <c r="P23" s="57">
        <f t="shared" si="9"/>
        <v>0</v>
      </c>
      <c r="Q23" s="57">
        <f t="shared" si="9"/>
        <v>120</v>
      </c>
      <c r="R23" s="34">
        <f t="shared" si="3"/>
        <v>90</v>
      </c>
      <c r="S23" s="34">
        <f t="shared" si="3"/>
        <v>0</v>
      </c>
      <c r="T23" s="34">
        <f t="shared" si="3"/>
        <v>30</v>
      </c>
      <c r="U23" s="34">
        <f t="shared" si="3"/>
        <v>0</v>
      </c>
      <c r="V23" s="66">
        <f t="shared" si="8"/>
        <v>120</v>
      </c>
      <c r="W23" s="66">
        <f t="shared" si="4"/>
        <v>123</v>
      </c>
      <c r="X23" s="74">
        <f t="shared" si="5"/>
        <v>97.5609756097561</v>
      </c>
      <c r="Y23" s="64">
        <f t="shared" si="6"/>
        <v>45</v>
      </c>
      <c r="Z23" s="75">
        <f t="shared" si="7"/>
        <v>36.58536585365854</v>
      </c>
      <c r="AA23" s="76">
        <v>5</v>
      </c>
    </row>
    <row r="24" spans="1:27" ht="27.75" hidden="1">
      <c r="A24" s="80">
        <v>3</v>
      </c>
      <c r="B24" s="81" t="s">
        <v>21</v>
      </c>
      <c r="C24" s="33" t="s">
        <v>116</v>
      </c>
      <c r="D24" s="57">
        <v>0</v>
      </c>
      <c r="E24" s="57">
        <v>8</v>
      </c>
      <c r="F24" s="57"/>
      <c r="G24" s="57"/>
      <c r="H24" s="57">
        <v>0</v>
      </c>
      <c r="I24" s="57">
        <v>0</v>
      </c>
      <c r="J24" s="57"/>
      <c r="K24" s="57">
        <f aca="true" t="shared" si="10" ref="K24:K34">+J24+I24+H24+G24+F24</f>
        <v>0</v>
      </c>
      <c r="L24" s="57"/>
      <c r="M24" s="57"/>
      <c r="N24" s="57">
        <v>1</v>
      </c>
      <c r="O24" s="57">
        <v>7</v>
      </c>
      <c r="P24" s="57"/>
      <c r="Q24" s="57">
        <f aca="true" t="shared" si="11" ref="Q24:Q34">+P24+O24+N24+M24+L24</f>
        <v>8</v>
      </c>
      <c r="R24" s="34">
        <f t="shared" si="3"/>
        <v>0</v>
      </c>
      <c r="S24" s="34">
        <f t="shared" si="3"/>
        <v>1</v>
      </c>
      <c r="T24" s="34">
        <f t="shared" si="3"/>
        <v>7</v>
      </c>
      <c r="U24" s="34">
        <f t="shared" si="3"/>
        <v>0</v>
      </c>
      <c r="V24" s="66">
        <f t="shared" si="8"/>
        <v>8</v>
      </c>
      <c r="W24" s="66">
        <f t="shared" si="4"/>
        <v>8</v>
      </c>
      <c r="X24" s="74">
        <f t="shared" si="5"/>
        <v>100</v>
      </c>
      <c r="Y24" s="64">
        <f t="shared" si="6"/>
        <v>5.75</v>
      </c>
      <c r="Z24" s="75">
        <f t="shared" si="7"/>
        <v>71.875</v>
      </c>
      <c r="AA24" s="76">
        <v>5</v>
      </c>
    </row>
    <row r="25" spans="1:27" ht="27.75" hidden="1">
      <c r="A25" s="80"/>
      <c r="B25" s="81"/>
      <c r="C25" s="33" t="s">
        <v>177</v>
      </c>
      <c r="D25" s="57">
        <v>0</v>
      </c>
      <c r="E25" s="57">
        <f>5+3</f>
        <v>8</v>
      </c>
      <c r="F25" s="57"/>
      <c r="G25" s="57">
        <v>0</v>
      </c>
      <c r="H25" s="57"/>
      <c r="I25" s="57">
        <v>0</v>
      </c>
      <c r="J25" s="57"/>
      <c r="K25" s="57">
        <f t="shared" si="10"/>
        <v>0</v>
      </c>
      <c r="L25" s="57"/>
      <c r="M25" s="57">
        <v>1</v>
      </c>
      <c r="N25" s="57"/>
      <c r="O25" s="57">
        <f>4+3</f>
        <v>7</v>
      </c>
      <c r="P25" s="57"/>
      <c r="Q25" s="57">
        <f t="shared" si="11"/>
        <v>8</v>
      </c>
      <c r="R25" s="34">
        <f t="shared" si="3"/>
        <v>1</v>
      </c>
      <c r="S25" s="34">
        <f t="shared" si="3"/>
        <v>0</v>
      </c>
      <c r="T25" s="34">
        <f t="shared" si="3"/>
        <v>7</v>
      </c>
      <c r="U25" s="34">
        <f t="shared" si="3"/>
        <v>0</v>
      </c>
      <c r="V25" s="66">
        <f t="shared" si="8"/>
        <v>8</v>
      </c>
      <c r="W25" s="66">
        <f t="shared" si="4"/>
        <v>8</v>
      </c>
      <c r="X25" s="74">
        <f t="shared" si="5"/>
        <v>100</v>
      </c>
      <c r="Y25" s="64">
        <f t="shared" si="6"/>
        <v>5.5</v>
      </c>
      <c r="Z25" s="75">
        <f t="shared" si="7"/>
        <v>68.75</v>
      </c>
      <c r="AA25" s="76">
        <v>5</v>
      </c>
    </row>
    <row r="26" spans="1:27" ht="27.75" hidden="1">
      <c r="A26" s="80"/>
      <c r="B26" s="81"/>
      <c r="C26" s="33" t="s">
        <v>188</v>
      </c>
      <c r="D26" s="57">
        <v>0</v>
      </c>
      <c r="E26" s="57">
        <v>2</v>
      </c>
      <c r="F26" s="57">
        <v>2</v>
      </c>
      <c r="G26" s="57"/>
      <c r="H26" s="57"/>
      <c r="I26" s="57"/>
      <c r="J26" s="57"/>
      <c r="K26" s="57">
        <f t="shared" si="10"/>
        <v>2</v>
      </c>
      <c r="L26" s="57"/>
      <c r="M26" s="57"/>
      <c r="N26" s="57"/>
      <c r="O26" s="57"/>
      <c r="P26" s="57"/>
      <c r="Q26" s="57">
        <f t="shared" si="11"/>
        <v>0</v>
      </c>
      <c r="R26" s="34">
        <f t="shared" si="3"/>
        <v>0</v>
      </c>
      <c r="S26" s="34">
        <f t="shared" si="3"/>
        <v>0</v>
      </c>
      <c r="T26" s="34">
        <f t="shared" si="3"/>
        <v>0</v>
      </c>
      <c r="U26" s="34">
        <f t="shared" si="3"/>
        <v>0</v>
      </c>
      <c r="V26" s="66">
        <f t="shared" si="8"/>
        <v>0</v>
      </c>
      <c r="W26" s="66">
        <f t="shared" si="4"/>
        <v>2</v>
      </c>
      <c r="X26" s="74">
        <f t="shared" si="5"/>
        <v>0</v>
      </c>
      <c r="Y26" s="64">
        <f t="shared" si="6"/>
        <v>0</v>
      </c>
      <c r="Z26" s="75">
        <f t="shared" si="7"/>
        <v>0</v>
      </c>
      <c r="AA26" s="76">
        <v>5</v>
      </c>
    </row>
    <row r="27" spans="1:27" ht="27.75" hidden="1">
      <c r="A27" s="80"/>
      <c r="B27" s="81"/>
      <c r="C27" s="33" t="s">
        <v>173</v>
      </c>
      <c r="D27" s="57">
        <v>0</v>
      </c>
      <c r="E27" s="57">
        <v>2</v>
      </c>
      <c r="F27" s="57"/>
      <c r="G27" s="57">
        <v>0</v>
      </c>
      <c r="H27" s="57"/>
      <c r="I27" s="57">
        <v>0</v>
      </c>
      <c r="J27" s="57"/>
      <c r="K27" s="57">
        <f t="shared" si="10"/>
        <v>0</v>
      </c>
      <c r="L27" s="57"/>
      <c r="M27" s="57">
        <v>1</v>
      </c>
      <c r="N27" s="57"/>
      <c r="O27" s="57">
        <v>1</v>
      </c>
      <c r="P27" s="57"/>
      <c r="Q27" s="57">
        <f t="shared" si="11"/>
        <v>2</v>
      </c>
      <c r="R27" s="34">
        <f t="shared" si="3"/>
        <v>1</v>
      </c>
      <c r="S27" s="34">
        <f t="shared" si="3"/>
        <v>0</v>
      </c>
      <c r="T27" s="34">
        <f t="shared" si="3"/>
        <v>1</v>
      </c>
      <c r="U27" s="34">
        <f t="shared" si="3"/>
        <v>0</v>
      </c>
      <c r="V27" s="66">
        <f t="shared" si="8"/>
        <v>2</v>
      </c>
      <c r="W27" s="66">
        <f t="shared" si="4"/>
        <v>2</v>
      </c>
      <c r="X27" s="74">
        <f t="shared" si="5"/>
        <v>100</v>
      </c>
      <c r="Y27" s="64">
        <f t="shared" si="6"/>
        <v>1</v>
      </c>
      <c r="Z27" s="75">
        <f t="shared" si="7"/>
        <v>50</v>
      </c>
      <c r="AA27" s="76">
        <v>5</v>
      </c>
    </row>
    <row r="28" spans="1:27" ht="27.75" hidden="1">
      <c r="A28" s="80"/>
      <c r="B28" s="81"/>
      <c r="C28" s="33" t="s">
        <v>232</v>
      </c>
      <c r="D28" s="57">
        <f>1+1</f>
        <v>2</v>
      </c>
      <c r="E28" s="57">
        <v>0</v>
      </c>
      <c r="F28" s="57"/>
      <c r="G28" s="57">
        <v>0</v>
      </c>
      <c r="H28" s="57"/>
      <c r="I28" s="57"/>
      <c r="J28" s="57"/>
      <c r="K28" s="57">
        <f t="shared" si="10"/>
        <v>0</v>
      </c>
      <c r="L28" s="57"/>
      <c r="M28" s="57">
        <v>1</v>
      </c>
      <c r="N28" s="57"/>
      <c r="O28" s="57">
        <v>1</v>
      </c>
      <c r="P28" s="57"/>
      <c r="Q28" s="57">
        <f t="shared" si="11"/>
        <v>2</v>
      </c>
      <c r="R28" s="34">
        <f t="shared" si="3"/>
        <v>1</v>
      </c>
      <c r="S28" s="34">
        <f t="shared" si="3"/>
        <v>0</v>
      </c>
      <c r="T28" s="34">
        <f t="shared" si="3"/>
        <v>1</v>
      </c>
      <c r="U28" s="34">
        <f t="shared" si="3"/>
        <v>0</v>
      </c>
      <c r="V28" s="66">
        <f t="shared" si="8"/>
        <v>2</v>
      </c>
      <c r="W28" s="66">
        <f t="shared" si="4"/>
        <v>2</v>
      </c>
      <c r="X28" s="74">
        <f t="shared" si="5"/>
        <v>100</v>
      </c>
      <c r="Y28" s="64">
        <f t="shared" si="6"/>
        <v>1</v>
      </c>
      <c r="Z28" s="75">
        <f t="shared" si="7"/>
        <v>50</v>
      </c>
      <c r="AA28" s="76">
        <v>5</v>
      </c>
    </row>
    <row r="29" spans="1:27" ht="27.75" hidden="1">
      <c r="A29" s="80"/>
      <c r="B29" s="81"/>
      <c r="C29" s="33" t="s">
        <v>54</v>
      </c>
      <c r="D29" s="57">
        <v>7</v>
      </c>
      <c r="E29" s="57">
        <v>0</v>
      </c>
      <c r="F29" s="57"/>
      <c r="G29" s="57">
        <v>0</v>
      </c>
      <c r="H29" s="57"/>
      <c r="I29" s="57">
        <v>0</v>
      </c>
      <c r="J29" s="57"/>
      <c r="K29" s="57">
        <f t="shared" si="10"/>
        <v>0</v>
      </c>
      <c r="L29" s="57"/>
      <c r="M29" s="57">
        <v>4</v>
      </c>
      <c r="N29" s="57"/>
      <c r="O29" s="57">
        <v>3</v>
      </c>
      <c r="P29" s="57"/>
      <c r="Q29" s="57">
        <f t="shared" si="11"/>
        <v>7</v>
      </c>
      <c r="R29" s="34">
        <f t="shared" si="3"/>
        <v>4</v>
      </c>
      <c r="S29" s="34">
        <f t="shared" si="3"/>
        <v>0</v>
      </c>
      <c r="T29" s="34">
        <f t="shared" si="3"/>
        <v>3</v>
      </c>
      <c r="U29" s="34">
        <f t="shared" si="3"/>
        <v>0</v>
      </c>
      <c r="V29" s="66">
        <f t="shared" si="8"/>
        <v>7</v>
      </c>
      <c r="W29" s="66">
        <f t="shared" si="4"/>
        <v>7</v>
      </c>
      <c r="X29" s="74">
        <f t="shared" si="5"/>
        <v>100</v>
      </c>
      <c r="Y29" s="64">
        <f t="shared" si="6"/>
        <v>3.25</v>
      </c>
      <c r="Z29" s="75">
        <f t="shared" si="7"/>
        <v>46.42857142857143</v>
      </c>
      <c r="AA29" s="76">
        <v>5</v>
      </c>
    </row>
    <row r="30" spans="1:27" ht="27.75" hidden="1">
      <c r="A30" s="80"/>
      <c r="B30" s="81"/>
      <c r="C30" s="33" t="s">
        <v>50</v>
      </c>
      <c r="D30" s="57">
        <v>0</v>
      </c>
      <c r="E30" s="57">
        <f>1+1</f>
        <v>2</v>
      </c>
      <c r="F30" s="57"/>
      <c r="G30" s="57"/>
      <c r="H30" s="57"/>
      <c r="I30" s="57">
        <v>0</v>
      </c>
      <c r="J30" s="57"/>
      <c r="K30" s="57">
        <f t="shared" si="10"/>
        <v>0</v>
      </c>
      <c r="L30" s="57"/>
      <c r="M30" s="57"/>
      <c r="N30" s="57"/>
      <c r="O30" s="57">
        <f>1+1</f>
        <v>2</v>
      </c>
      <c r="P30" s="57"/>
      <c r="Q30" s="57">
        <f t="shared" si="11"/>
        <v>2</v>
      </c>
      <c r="R30" s="34">
        <f t="shared" si="3"/>
        <v>0</v>
      </c>
      <c r="S30" s="34">
        <f t="shared" si="3"/>
        <v>0</v>
      </c>
      <c r="T30" s="34">
        <f t="shared" si="3"/>
        <v>2</v>
      </c>
      <c r="U30" s="34">
        <f t="shared" si="3"/>
        <v>0</v>
      </c>
      <c r="V30" s="66">
        <f t="shared" si="8"/>
        <v>2</v>
      </c>
      <c r="W30" s="66">
        <f t="shared" si="4"/>
        <v>2</v>
      </c>
      <c r="X30" s="74">
        <f t="shared" si="5"/>
        <v>100</v>
      </c>
      <c r="Y30" s="64">
        <f t="shared" si="6"/>
        <v>1.5</v>
      </c>
      <c r="Z30" s="75">
        <f t="shared" si="7"/>
        <v>75</v>
      </c>
      <c r="AA30" s="76">
        <v>5</v>
      </c>
    </row>
    <row r="31" spans="1:27" ht="27.75" hidden="1">
      <c r="A31" s="80"/>
      <c r="B31" s="81"/>
      <c r="C31" s="33" t="s">
        <v>301</v>
      </c>
      <c r="D31" s="57">
        <v>1</v>
      </c>
      <c r="E31" s="57">
        <v>0</v>
      </c>
      <c r="F31" s="57"/>
      <c r="G31" s="57"/>
      <c r="H31" s="57"/>
      <c r="I31" s="57">
        <v>0</v>
      </c>
      <c r="J31" s="57"/>
      <c r="K31" s="57">
        <f t="shared" si="10"/>
        <v>0</v>
      </c>
      <c r="L31" s="57"/>
      <c r="M31" s="57"/>
      <c r="N31" s="57"/>
      <c r="O31" s="57">
        <v>1</v>
      </c>
      <c r="P31" s="57"/>
      <c r="Q31" s="57">
        <f t="shared" si="11"/>
        <v>1</v>
      </c>
      <c r="R31" s="34">
        <f t="shared" si="3"/>
        <v>0</v>
      </c>
      <c r="S31" s="34">
        <f t="shared" si="3"/>
        <v>0</v>
      </c>
      <c r="T31" s="34">
        <f t="shared" si="3"/>
        <v>1</v>
      </c>
      <c r="U31" s="34">
        <f t="shared" si="3"/>
        <v>0</v>
      </c>
      <c r="V31" s="66">
        <f t="shared" si="8"/>
        <v>1</v>
      </c>
      <c r="W31" s="66">
        <f t="shared" si="4"/>
        <v>1</v>
      </c>
      <c r="X31" s="74">
        <f t="shared" si="5"/>
        <v>100</v>
      </c>
      <c r="Y31" s="64">
        <f t="shared" si="6"/>
        <v>0.75</v>
      </c>
      <c r="Z31" s="75">
        <f t="shared" si="7"/>
        <v>75</v>
      </c>
      <c r="AA31" s="76">
        <v>5</v>
      </c>
    </row>
    <row r="32" spans="1:27" ht="27.75" hidden="1">
      <c r="A32" s="80"/>
      <c r="B32" s="81"/>
      <c r="C32" s="33" t="s">
        <v>244</v>
      </c>
      <c r="D32" s="57">
        <v>0</v>
      </c>
      <c r="E32" s="57">
        <v>8</v>
      </c>
      <c r="F32" s="57"/>
      <c r="G32" s="57">
        <v>0</v>
      </c>
      <c r="H32" s="57"/>
      <c r="I32" s="57">
        <v>0</v>
      </c>
      <c r="J32" s="57"/>
      <c r="K32" s="57">
        <f t="shared" si="10"/>
        <v>0</v>
      </c>
      <c r="L32" s="57"/>
      <c r="M32" s="57">
        <v>3</v>
      </c>
      <c r="N32" s="57"/>
      <c r="O32" s="57">
        <v>5</v>
      </c>
      <c r="P32" s="57"/>
      <c r="Q32" s="57">
        <f t="shared" si="11"/>
        <v>8</v>
      </c>
      <c r="R32" s="34">
        <f t="shared" si="3"/>
        <v>3</v>
      </c>
      <c r="S32" s="34">
        <f t="shared" si="3"/>
        <v>0</v>
      </c>
      <c r="T32" s="34">
        <f t="shared" si="3"/>
        <v>5</v>
      </c>
      <c r="U32" s="34">
        <f t="shared" si="3"/>
        <v>0</v>
      </c>
      <c r="V32" s="66">
        <f t="shared" si="8"/>
        <v>8</v>
      </c>
      <c r="W32" s="66">
        <f t="shared" si="4"/>
        <v>8</v>
      </c>
      <c r="X32" s="74">
        <f t="shared" si="5"/>
        <v>100</v>
      </c>
      <c r="Y32" s="64">
        <f t="shared" si="6"/>
        <v>4.5</v>
      </c>
      <c r="Z32" s="75">
        <f t="shared" si="7"/>
        <v>56.25</v>
      </c>
      <c r="AA32" s="76">
        <v>5</v>
      </c>
    </row>
    <row r="33" spans="1:27" ht="27.75" hidden="1">
      <c r="A33" s="80"/>
      <c r="B33" s="81"/>
      <c r="C33" s="33" t="s">
        <v>74</v>
      </c>
      <c r="D33" s="57">
        <v>0</v>
      </c>
      <c r="E33" s="57">
        <v>1</v>
      </c>
      <c r="F33" s="57">
        <v>1</v>
      </c>
      <c r="G33" s="57"/>
      <c r="H33" s="57"/>
      <c r="I33" s="57"/>
      <c r="J33" s="57"/>
      <c r="K33" s="57">
        <f t="shared" si="10"/>
        <v>1</v>
      </c>
      <c r="L33" s="57"/>
      <c r="M33" s="57"/>
      <c r="N33" s="57"/>
      <c r="O33" s="57"/>
      <c r="P33" s="57"/>
      <c r="Q33" s="57">
        <f t="shared" si="11"/>
        <v>0</v>
      </c>
      <c r="R33" s="34">
        <f t="shared" si="3"/>
        <v>0</v>
      </c>
      <c r="S33" s="34">
        <f t="shared" si="3"/>
        <v>0</v>
      </c>
      <c r="T33" s="34">
        <f t="shared" si="3"/>
        <v>0</v>
      </c>
      <c r="U33" s="34">
        <f t="shared" si="3"/>
        <v>0</v>
      </c>
      <c r="V33" s="66">
        <f t="shared" si="8"/>
        <v>0</v>
      </c>
      <c r="W33" s="66">
        <f t="shared" si="4"/>
        <v>1</v>
      </c>
      <c r="X33" s="74">
        <f t="shared" si="5"/>
        <v>0</v>
      </c>
      <c r="Y33" s="64">
        <f t="shared" si="6"/>
        <v>0</v>
      </c>
      <c r="Z33" s="75">
        <f t="shared" si="7"/>
        <v>0</v>
      </c>
      <c r="AA33" s="76">
        <v>5</v>
      </c>
    </row>
    <row r="34" spans="1:27" ht="27.75" hidden="1">
      <c r="A34" s="80"/>
      <c r="B34" s="81"/>
      <c r="C34" s="33" t="s">
        <v>51</v>
      </c>
      <c r="D34" s="57">
        <v>0</v>
      </c>
      <c r="E34" s="57">
        <v>2</v>
      </c>
      <c r="F34" s="57"/>
      <c r="G34" s="57"/>
      <c r="H34" s="57"/>
      <c r="I34" s="57">
        <v>0</v>
      </c>
      <c r="J34" s="57"/>
      <c r="K34" s="57">
        <f t="shared" si="10"/>
        <v>0</v>
      </c>
      <c r="L34" s="57"/>
      <c r="M34" s="57"/>
      <c r="N34" s="57"/>
      <c r="O34" s="57">
        <v>2</v>
      </c>
      <c r="P34" s="57"/>
      <c r="Q34" s="57">
        <f t="shared" si="11"/>
        <v>2</v>
      </c>
      <c r="R34" s="34">
        <f t="shared" si="3"/>
        <v>0</v>
      </c>
      <c r="S34" s="34">
        <f t="shared" si="3"/>
        <v>0</v>
      </c>
      <c r="T34" s="34">
        <f t="shared" si="3"/>
        <v>2</v>
      </c>
      <c r="U34" s="34">
        <f t="shared" si="3"/>
        <v>0</v>
      </c>
      <c r="V34" s="66">
        <f t="shared" si="8"/>
        <v>2</v>
      </c>
      <c r="W34" s="66">
        <f t="shared" si="4"/>
        <v>2</v>
      </c>
      <c r="X34" s="74">
        <f t="shared" si="5"/>
        <v>100</v>
      </c>
      <c r="Y34" s="64">
        <f t="shared" si="6"/>
        <v>1.5</v>
      </c>
      <c r="Z34" s="75">
        <f t="shared" si="7"/>
        <v>75</v>
      </c>
      <c r="AA34" s="76">
        <v>5</v>
      </c>
    </row>
    <row r="35" spans="1:27" ht="27.75">
      <c r="A35" s="80"/>
      <c r="B35" s="81"/>
      <c r="C35" s="33" t="s">
        <v>218</v>
      </c>
      <c r="D35" s="57">
        <f aca="true" t="shared" si="12" ref="D35:Q35">SUM(D24:D34)</f>
        <v>10</v>
      </c>
      <c r="E35" s="57">
        <f t="shared" si="12"/>
        <v>33</v>
      </c>
      <c r="F35" s="57">
        <f t="shared" si="12"/>
        <v>3</v>
      </c>
      <c r="G35" s="57">
        <f t="shared" si="12"/>
        <v>0</v>
      </c>
      <c r="H35" s="57">
        <f t="shared" si="12"/>
        <v>0</v>
      </c>
      <c r="I35" s="57">
        <f t="shared" si="12"/>
        <v>0</v>
      </c>
      <c r="J35" s="57">
        <f t="shared" si="12"/>
        <v>0</v>
      </c>
      <c r="K35" s="57">
        <f t="shared" si="12"/>
        <v>3</v>
      </c>
      <c r="L35" s="57">
        <f t="shared" si="12"/>
        <v>0</v>
      </c>
      <c r="M35" s="57">
        <f t="shared" si="12"/>
        <v>10</v>
      </c>
      <c r="N35" s="57">
        <f t="shared" si="12"/>
        <v>1</v>
      </c>
      <c r="O35" s="57">
        <f t="shared" si="12"/>
        <v>29</v>
      </c>
      <c r="P35" s="57">
        <f t="shared" si="12"/>
        <v>0</v>
      </c>
      <c r="Q35" s="57">
        <f t="shared" si="12"/>
        <v>40</v>
      </c>
      <c r="R35" s="34">
        <f t="shared" si="3"/>
        <v>10</v>
      </c>
      <c r="S35" s="34">
        <f t="shared" si="3"/>
        <v>1</v>
      </c>
      <c r="T35" s="34">
        <f t="shared" si="3"/>
        <v>29</v>
      </c>
      <c r="U35" s="34">
        <f t="shared" si="3"/>
        <v>0</v>
      </c>
      <c r="V35" s="66">
        <f t="shared" si="8"/>
        <v>40</v>
      </c>
      <c r="W35" s="66">
        <f t="shared" si="4"/>
        <v>43</v>
      </c>
      <c r="X35" s="74">
        <f t="shared" si="5"/>
        <v>93.02325581395348</v>
      </c>
      <c r="Y35" s="64">
        <f t="shared" si="6"/>
        <v>24.75</v>
      </c>
      <c r="Z35" s="75">
        <f t="shared" si="7"/>
        <v>57.55813953488372</v>
      </c>
      <c r="AA35" s="76">
        <v>5</v>
      </c>
    </row>
    <row r="36" spans="1:27" ht="27.75" hidden="1">
      <c r="A36" s="80">
        <v>4</v>
      </c>
      <c r="B36" s="81" t="s">
        <v>194</v>
      </c>
      <c r="C36" s="33" t="s">
        <v>111</v>
      </c>
      <c r="D36" s="57">
        <v>1</v>
      </c>
      <c r="E36" s="57">
        <v>0</v>
      </c>
      <c r="F36" s="57"/>
      <c r="G36" s="57"/>
      <c r="H36" s="57"/>
      <c r="I36" s="57">
        <v>0</v>
      </c>
      <c r="J36" s="57"/>
      <c r="K36" s="57">
        <f>+J36+I36+H36+G36+F36</f>
        <v>0</v>
      </c>
      <c r="L36" s="57"/>
      <c r="M36" s="57"/>
      <c r="N36" s="57"/>
      <c r="O36" s="57">
        <v>1</v>
      </c>
      <c r="P36" s="57"/>
      <c r="Q36" s="57">
        <f>+P36+O36+N36+M36+L36</f>
        <v>1</v>
      </c>
      <c r="R36" s="34">
        <f t="shared" si="3"/>
        <v>0</v>
      </c>
      <c r="S36" s="34">
        <f t="shared" si="3"/>
        <v>0</v>
      </c>
      <c r="T36" s="34">
        <f t="shared" si="3"/>
        <v>1</v>
      </c>
      <c r="U36" s="34">
        <f t="shared" si="3"/>
        <v>0</v>
      </c>
      <c r="V36" s="66">
        <f t="shared" si="8"/>
        <v>1</v>
      </c>
      <c r="W36" s="66">
        <f t="shared" si="4"/>
        <v>1</v>
      </c>
      <c r="X36" s="74">
        <f t="shared" si="5"/>
        <v>100</v>
      </c>
      <c r="Y36" s="64">
        <f t="shared" si="6"/>
        <v>0.75</v>
      </c>
      <c r="Z36" s="75">
        <f t="shared" si="7"/>
        <v>75</v>
      </c>
      <c r="AA36" s="76">
        <v>5</v>
      </c>
    </row>
    <row r="37" spans="1:27" ht="27.75" hidden="1">
      <c r="A37" s="80"/>
      <c r="B37" s="81"/>
      <c r="C37" s="33" t="s">
        <v>129</v>
      </c>
      <c r="D37" s="57">
        <f>1+1</f>
        <v>2</v>
      </c>
      <c r="E37" s="57">
        <v>22</v>
      </c>
      <c r="F37" s="57"/>
      <c r="G37" s="57"/>
      <c r="H37" s="57"/>
      <c r="I37" s="57">
        <v>0</v>
      </c>
      <c r="J37" s="57"/>
      <c r="K37" s="57">
        <f>+J37+I37+H37+G37+F37</f>
        <v>0</v>
      </c>
      <c r="L37" s="57"/>
      <c r="M37" s="57"/>
      <c r="N37" s="57"/>
      <c r="O37" s="57">
        <f>23+1</f>
        <v>24</v>
      </c>
      <c r="P37" s="57"/>
      <c r="Q37" s="57">
        <f>+P37+O37+N37+M37+L37</f>
        <v>24</v>
      </c>
      <c r="R37" s="34">
        <f t="shared" si="3"/>
        <v>0</v>
      </c>
      <c r="S37" s="34">
        <f t="shared" si="3"/>
        <v>0</v>
      </c>
      <c r="T37" s="34">
        <f t="shared" si="3"/>
        <v>24</v>
      </c>
      <c r="U37" s="34">
        <f t="shared" si="3"/>
        <v>0</v>
      </c>
      <c r="V37" s="66">
        <f t="shared" si="8"/>
        <v>24</v>
      </c>
      <c r="W37" s="66">
        <f t="shared" si="4"/>
        <v>24</v>
      </c>
      <c r="X37" s="74">
        <f t="shared" si="5"/>
        <v>100</v>
      </c>
      <c r="Y37" s="64">
        <f t="shared" si="6"/>
        <v>18</v>
      </c>
      <c r="Z37" s="75">
        <f t="shared" si="7"/>
        <v>75</v>
      </c>
      <c r="AA37" s="76">
        <v>5</v>
      </c>
    </row>
    <row r="38" spans="1:27" ht="27.75" hidden="1">
      <c r="A38" s="80"/>
      <c r="B38" s="81"/>
      <c r="C38" s="33" t="s">
        <v>233</v>
      </c>
      <c r="D38" s="57">
        <v>4</v>
      </c>
      <c r="E38" s="57">
        <v>3</v>
      </c>
      <c r="F38" s="57"/>
      <c r="G38" s="57"/>
      <c r="H38" s="57"/>
      <c r="I38" s="57">
        <v>0</v>
      </c>
      <c r="J38" s="57"/>
      <c r="K38" s="57">
        <f>+J38+I38+H38+G38+F38</f>
        <v>0</v>
      </c>
      <c r="L38" s="57"/>
      <c r="M38" s="57"/>
      <c r="N38" s="57"/>
      <c r="O38" s="57">
        <v>7</v>
      </c>
      <c r="P38" s="57"/>
      <c r="Q38" s="57">
        <f>+P38+O38+N38+M38+L38</f>
        <v>7</v>
      </c>
      <c r="R38" s="34">
        <f t="shared" si="3"/>
        <v>0</v>
      </c>
      <c r="S38" s="34">
        <f t="shared" si="3"/>
        <v>0</v>
      </c>
      <c r="T38" s="34">
        <f t="shared" si="3"/>
        <v>7</v>
      </c>
      <c r="U38" s="34">
        <f t="shared" si="3"/>
        <v>0</v>
      </c>
      <c r="V38" s="66">
        <f t="shared" si="8"/>
        <v>7</v>
      </c>
      <c r="W38" s="66">
        <f t="shared" si="4"/>
        <v>7</v>
      </c>
      <c r="X38" s="74">
        <f t="shared" si="5"/>
        <v>100</v>
      </c>
      <c r="Y38" s="64">
        <f t="shared" si="6"/>
        <v>5.25</v>
      </c>
      <c r="Z38" s="75">
        <f t="shared" si="7"/>
        <v>75</v>
      </c>
      <c r="AA38" s="76">
        <v>5</v>
      </c>
    </row>
    <row r="39" spans="1:27" ht="27.75">
      <c r="A39" s="80"/>
      <c r="B39" s="81"/>
      <c r="C39" s="33" t="s">
        <v>218</v>
      </c>
      <c r="D39" s="57">
        <f aca="true" t="shared" si="13" ref="D39:Q39">SUM(D36:D38)</f>
        <v>7</v>
      </c>
      <c r="E39" s="57">
        <f t="shared" si="13"/>
        <v>25</v>
      </c>
      <c r="F39" s="57">
        <f t="shared" si="13"/>
        <v>0</v>
      </c>
      <c r="G39" s="57">
        <f t="shared" si="13"/>
        <v>0</v>
      </c>
      <c r="H39" s="57">
        <f t="shared" si="13"/>
        <v>0</v>
      </c>
      <c r="I39" s="57">
        <f t="shared" si="13"/>
        <v>0</v>
      </c>
      <c r="J39" s="57">
        <f t="shared" si="13"/>
        <v>0</v>
      </c>
      <c r="K39" s="57">
        <f t="shared" si="13"/>
        <v>0</v>
      </c>
      <c r="L39" s="57">
        <f t="shared" si="13"/>
        <v>0</v>
      </c>
      <c r="M39" s="57">
        <f t="shared" si="13"/>
        <v>0</v>
      </c>
      <c r="N39" s="57">
        <f t="shared" si="13"/>
        <v>0</v>
      </c>
      <c r="O39" s="57">
        <f t="shared" si="13"/>
        <v>32</v>
      </c>
      <c r="P39" s="57">
        <f t="shared" si="13"/>
        <v>0</v>
      </c>
      <c r="Q39" s="57">
        <f t="shared" si="13"/>
        <v>32</v>
      </c>
      <c r="R39" s="34">
        <f t="shared" si="3"/>
        <v>0</v>
      </c>
      <c r="S39" s="34">
        <f t="shared" si="3"/>
        <v>0</v>
      </c>
      <c r="T39" s="34">
        <f t="shared" si="3"/>
        <v>32</v>
      </c>
      <c r="U39" s="34">
        <f t="shared" si="3"/>
        <v>0</v>
      </c>
      <c r="V39" s="66">
        <f t="shared" si="8"/>
        <v>32</v>
      </c>
      <c r="W39" s="66">
        <f t="shared" si="4"/>
        <v>32</v>
      </c>
      <c r="X39" s="74">
        <f t="shared" si="5"/>
        <v>100</v>
      </c>
      <c r="Y39" s="64">
        <f t="shared" si="6"/>
        <v>24</v>
      </c>
      <c r="Z39" s="75">
        <f t="shared" si="7"/>
        <v>75</v>
      </c>
      <c r="AA39" s="76">
        <v>5</v>
      </c>
    </row>
    <row r="40" spans="1:27" ht="27.75" hidden="1">
      <c r="A40" s="80">
        <v>5</v>
      </c>
      <c r="B40" s="81" t="s">
        <v>151</v>
      </c>
      <c r="C40" s="33" t="s">
        <v>45</v>
      </c>
      <c r="D40" s="57">
        <v>1</v>
      </c>
      <c r="E40" s="57">
        <v>1</v>
      </c>
      <c r="F40" s="57"/>
      <c r="G40" s="57"/>
      <c r="H40" s="57"/>
      <c r="I40" s="57">
        <v>0</v>
      </c>
      <c r="J40" s="57"/>
      <c r="K40" s="57">
        <f>+J40+I40+H40+G40+F40</f>
        <v>0</v>
      </c>
      <c r="L40" s="57"/>
      <c r="M40" s="57"/>
      <c r="N40" s="57"/>
      <c r="O40" s="57">
        <v>2</v>
      </c>
      <c r="P40" s="57"/>
      <c r="Q40" s="57">
        <f>+P40+O40+N40+M40+L40</f>
        <v>2</v>
      </c>
      <c r="R40" s="34">
        <f aca="true" t="shared" si="14" ref="R40:U72">+M40+G40</f>
        <v>0</v>
      </c>
      <c r="S40" s="34">
        <f t="shared" si="14"/>
        <v>0</v>
      </c>
      <c r="T40" s="34">
        <f t="shared" si="14"/>
        <v>2</v>
      </c>
      <c r="U40" s="34">
        <f t="shared" si="14"/>
        <v>0</v>
      </c>
      <c r="V40" s="66">
        <f t="shared" si="8"/>
        <v>2</v>
      </c>
      <c r="W40" s="66">
        <f t="shared" si="4"/>
        <v>2</v>
      </c>
      <c r="X40" s="74">
        <f t="shared" si="5"/>
        <v>100</v>
      </c>
      <c r="Y40" s="64">
        <f t="shared" si="6"/>
        <v>1.5</v>
      </c>
      <c r="Z40" s="75">
        <f t="shared" si="7"/>
        <v>75</v>
      </c>
      <c r="AA40" s="76">
        <v>5</v>
      </c>
    </row>
    <row r="41" spans="1:27" ht="27.75" hidden="1">
      <c r="A41" s="80"/>
      <c r="B41" s="81"/>
      <c r="C41" s="33" t="s">
        <v>152</v>
      </c>
      <c r="D41" s="57">
        <f>46+1</f>
        <v>47</v>
      </c>
      <c r="E41" s="57">
        <v>0</v>
      </c>
      <c r="F41" s="57"/>
      <c r="G41" s="57"/>
      <c r="H41" s="57">
        <v>0</v>
      </c>
      <c r="I41" s="57">
        <v>0</v>
      </c>
      <c r="J41" s="57"/>
      <c r="K41" s="57">
        <f>+J41+I41+H41+G41+F41</f>
        <v>0</v>
      </c>
      <c r="L41" s="57"/>
      <c r="M41" s="57"/>
      <c r="N41" s="57">
        <f>44+1</f>
        <v>45</v>
      </c>
      <c r="O41" s="57">
        <v>2</v>
      </c>
      <c r="P41" s="57"/>
      <c r="Q41" s="57">
        <f>+P41+O41+N41+M41+L41</f>
        <v>47</v>
      </c>
      <c r="R41" s="34">
        <f t="shared" si="14"/>
        <v>0</v>
      </c>
      <c r="S41" s="34">
        <f t="shared" si="14"/>
        <v>45</v>
      </c>
      <c r="T41" s="34">
        <f t="shared" si="14"/>
        <v>2</v>
      </c>
      <c r="U41" s="34">
        <f t="shared" si="14"/>
        <v>0</v>
      </c>
      <c r="V41" s="66">
        <f t="shared" si="8"/>
        <v>47</v>
      </c>
      <c r="W41" s="66">
        <f t="shared" si="4"/>
        <v>47</v>
      </c>
      <c r="X41" s="74">
        <f t="shared" si="5"/>
        <v>100</v>
      </c>
      <c r="Y41" s="64">
        <f t="shared" si="6"/>
        <v>24</v>
      </c>
      <c r="Z41" s="75">
        <f t="shared" si="7"/>
        <v>51.06382978723404</v>
      </c>
      <c r="AA41" s="76">
        <v>5</v>
      </c>
    </row>
    <row r="42" spans="1:27" ht="27.75">
      <c r="A42" s="80"/>
      <c r="B42" s="81"/>
      <c r="C42" s="33" t="s">
        <v>218</v>
      </c>
      <c r="D42" s="57">
        <f aca="true" t="shared" si="15" ref="D42:Q42">SUM(D40:D41)</f>
        <v>48</v>
      </c>
      <c r="E42" s="57">
        <f t="shared" si="15"/>
        <v>1</v>
      </c>
      <c r="F42" s="57">
        <f t="shared" si="15"/>
        <v>0</v>
      </c>
      <c r="G42" s="57">
        <f t="shared" si="15"/>
        <v>0</v>
      </c>
      <c r="H42" s="57">
        <f t="shared" si="15"/>
        <v>0</v>
      </c>
      <c r="I42" s="57">
        <f t="shared" si="15"/>
        <v>0</v>
      </c>
      <c r="J42" s="57">
        <f t="shared" si="15"/>
        <v>0</v>
      </c>
      <c r="K42" s="57">
        <f t="shared" si="15"/>
        <v>0</v>
      </c>
      <c r="L42" s="57">
        <f t="shared" si="15"/>
        <v>0</v>
      </c>
      <c r="M42" s="57">
        <f t="shared" si="15"/>
        <v>0</v>
      </c>
      <c r="N42" s="57">
        <f t="shared" si="15"/>
        <v>45</v>
      </c>
      <c r="O42" s="57">
        <f t="shared" si="15"/>
        <v>4</v>
      </c>
      <c r="P42" s="57">
        <f t="shared" si="15"/>
        <v>0</v>
      </c>
      <c r="Q42" s="57">
        <f t="shared" si="15"/>
        <v>49</v>
      </c>
      <c r="R42" s="34">
        <f t="shared" si="14"/>
        <v>0</v>
      </c>
      <c r="S42" s="34">
        <f t="shared" si="14"/>
        <v>45</v>
      </c>
      <c r="T42" s="34">
        <f t="shared" si="14"/>
        <v>4</v>
      </c>
      <c r="U42" s="34">
        <f t="shared" si="14"/>
        <v>0</v>
      </c>
      <c r="V42" s="66">
        <f t="shared" si="8"/>
        <v>49</v>
      </c>
      <c r="W42" s="66">
        <f t="shared" si="4"/>
        <v>49</v>
      </c>
      <c r="X42" s="74">
        <f t="shared" si="5"/>
        <v>100</v>
      </c>
      <c r="Y42" s="64">
        <f t="shared" si="6"/>
        <v>25.5</v>
      </c>
      <c r="Z42" s="75">
        <f t="shared" si="7"/>
        <v>52.04081632653062</v>
      </c>
      <c r="AA42" s="76">
        <v>5</v>
      </c>
    </row>
    <row r="43" spans="1:27" ht="27.75" hidden="1">
      <c r="A43" s="80">
        <v>6</v>
      </c>
      <c r="B43" s="81" t="s">
        <v>155</v>
      </c>
      <c r="C43" s="33" t="s">
        <v>46</v>
      </c>
      <c r="D43" s="57">
        <v>2</v>
      </c>
      <c r="E43" s="57">
        <v>1</v>
      </c>
      <c r="F43" s="57"/>
      <c r="G43" s="57"/>
      <c r="H43" s="57"/>
      <c r="I43" s="57">
        <v>0</v>
      </c>
      <c r="J43" s="57"/>
      <c r="K43" s="57">
        <f aca="true" t="shared" si="16" ref="K43:K59">+J43+I43+H43+G43+F43</f>
        <v>0</v>
      </c>
      <c r="L43" s="57"/>
      <c r="M43" s="57"/>
      <c r="N43" s="57"/>
      <c r="O43" s="57">
        <f>2+1</f>
        <v>3</v>
      </c>
      <c r="P43" s="57"/>
      <c r="Q43" s="57">
        <f aca="true" t="shared" si="17" ref="Q43:Q59">+P43+O43+N43+M43+L43</f>
        <v>3</v>
      </c>
      <c r="R43" s="34">
        <f t="shared" si="14"/>
        <v>0</v>
      </c>
      <c r="S43" s="34">
        <f t="shared" si="14"/>
        <v>0</v>
      </c>
      <c r="T43" s="34">
        <f t="shared" si="14"/>
        <v>3</v>
      </c>
      <c r="U43" s="34">
        <f t="shared" si="14"/>
        <v>0</v>
      </c>
      <c r="V43" s="66">
        <f t="shared" si="8"/>
        <v>3</v>
      </c>
      <c r="W43" s="66">
        <f t="shared" si="4"/>
        <v>3</v>
      </c>
      <c r="X43" s="74">
        <f t="shared" si="5"/>
        <v>100</v>
      </c>
      <c r="Y43" s="64">
        <f t="shared" si="6"/>
        <v>2.25</v>
      </c>
      <c r="Z43" s="75">
        <f t="shared" si="7"/>
        <v>75</v>
      </c>
      <c r="AA43" s="76">
        <v>5</v>
      </c>
    </row>
    <row r="44" spans="1:27" ht="27.75" hidden="1">
      <c r="A44" s="80"/>
      <c r="B44" s="81"/>
      <c r="C44" s="33" t="s">
        <v>230</v>
      </c>
      <c r="D44" s="57">
        <v>0</v>
      </c>
      <c r="E44" s="57">
        <f>576+1+1+2</f>
        <v>580</v>
      </c>
      <c r="F44" s="57">
        <f>7+1+2</f>
        <v>10</v>
      </c>
      <c r="G44" s="57">
        <v>367</v>
      </c>
      <c r="H44" s="57">
        <v>165</v>
      </c>
      <c r="I44" s="57">
        <f>37+1</f>
        <v>38</v>
      </c>
      <c r="J44" s="57"/>
      <c r="K44" s="57">
        <f t="shared" si="16"/>
        <v>580</v>
      </c>
      <c r="L44" s="57"/>
      <c r="M44" s="57">
        <v>0</v>
      </c>
      <c r="N44" s="57">
        <v>0</v>
      </c>
      <c r="O44" s="57">
        <v>0</v>
      </c>
      <c r="P44" s="57"/>
      <c r="Q44" s="57">
        <f t="shared" si="17"/>
        <v>0</v>
      </c>
      <c r="R44" s="34">
        <f t="shared" si="14"/>
        <v>367</v>
      </c>
      <c r="S44" s="34">
        <f t="shared" si="14"/>
        <v>165</v>
      </c>
      <c r="T44" s="34">
        <f t="shared" si="14"/>
        <v>38</v>
      </c>
      <c r="U44" s="34">
        <f t="shared" si="14"/>
        <v>0</v>
      </c>
      <c r="V44" s="66">
        <f t="shared" si="8"/>
        <v>570</v>
      </c>
      <c r="W44" s="66">
        <f t="shared" si="4"/>
        <v>580</v>
      </c>
      <c r="X44" s="74">
        <f t="shared" si="5"/>
        <v>98.27586206896551</v>
      </c>
      <c r="Y44" s="64">
        <f t="shared" si="6"/>
        <v>202.75</v>
      </c>
      <c r="Z44" s="75">
        <f t="shared" si="7"/>
        <v>34.956896551724135</v>
      </c>
      <c r="AA44" s="76">
        <v>5</v>
      </c>
    </row>
    <row r="45" spans="1:27" ht="27.75" hidden="1">
      <c r="A45" s="80"/>
      <c r="B45" s="81"/>
      <c r="C45" s="33" t="s">
        <v>182</v>
      </c>
      <c r="D45" s="57">
        <v>0</v>
      </c>
      <c r="E45" s="57">
        <f>4+1</f>
        <v>5</v>
      </c>
      <c r="F45" s="57"/>
      <c r="G45" s="57"/>
      <c r="H45" s="57"/>
      <c r="I45" s="57">
        <v>0</v>
      </c>
      <c r="J45" s="57"/>
      <c r="K45" s="57">
        <f t="shared" si="16"/>
        <v>0</v>
      </c>
      <c r="L45" s="57"/>
      <c r="M45" s="57"/>
      <c r="N45" s="57"/>
      <c r="O45" s="57">
        <f>4+1</f>
        <v>5</v>
      </c>
      <c r="P45" s="57"/>
      <c r="Q45" s="57">
        <f t="shared" si="17"/>
        <v>5</v>
      </c>
      <c r="R45" s="34">
        <f t="shared" si="14"/>
        <v>0</v>
      </c>
      <c r="S45" s="34">
        <f t="shared" si="14"/>
        <v>0</v>
      </c>
      <c r="T45" s="34">
        <f t="shared" si="14"/>
        <v>5</v>
      </c>
      <c r="U45" s="34">
        <f t="shared" si="14"/>
        <v>0</v>
      </c>
      <c r="V45" s="66">
        <f t="shared" si="8"/>
        <v>5</v>
      </c>
      <c r="W45" s="66">
        <f t="shared" si="4"/>
        <v>5</v>
      </c>
      <c r="X45" s="74">
        <f t="shared" si="5"/>
        <v>100</v>
      </c>
      <c r="Y45" s="64">
        <f t="shared" si="6"/>
        <v>3.75</v>
      </c>
      <c r="Z45" s="75">
        <f t="shared" si="7"/>
        <v>75</v>
      </c>
      <c r="AA45" s="76">
        <v>5</v>
      </c>
    </row>
    <row r="46" spans="1:27" ht="27.75" hidden="1">
      <c r="A46" s="80"/>
      <c r="B46" s="81"/>
      <c r="C46" s="33" t="s">
        <v>106</v>
      </c>
      <c r="D46" s="57">
        <v>0</v>
      </c>
      <c r="E46" s="57">
        <v>11</v>
      </c>
      <c r="F46" s="57"/>
      <c r="G46" s="57"/>
      <c r="H46" s="57"/>
      <c r="I46" s="57">
        <v>0</v>
      </c>
      <c r="J46" s="57"/>
      <c r="K46" s="57">
        <f t="shared" si="16"/>
        <v>0</v>
      </c>
      <c r="L46" s="57"/>
      <c r="M46" s="57"/>
      <c r="N46" s="57"/>
      <c r="O46" s="57">
        <v>11</v>
      </c>
      <c r="P46" s="57"/>
      <c r="Q46" s="57">
        <f t="shared" si="17"/>
        <v>11</v>
      </c>
      <c r="R46" s="34">
        <f t="shared" si="14"/>
        <v>0</v>
      </c>
      <c r="S46" s="34">
        <f t="shared" si="14"/>
        <v>0</v>
      </c>
      <c r="T46" s="34">
        <f t="shared" si="14"/>
        <v>11</v>
      </c>
      <c r="U46" s="34">
        <f t="shared" si="14"/>
        <v>0</v>
      </c>
      <c r="V46" s="66">
        <f t="shared" si="8"/>
        <v>11</v>
      </c>
      <c r="W46" s="66">
        <f t="shared" si="4"/>
        <v>11</v>
      </c>
      <c r="X46" s="74">
        <f t="shared" si="5"/>
        <v>100</v>
      </c>
      <c r="Y46" s="64">
        <f t="shared" si="6"/>
        <v>8.25</v>
      </c>
      <c r="Z46" s="75">
        <f t="shared" si="7"/>
        <v>75</v>
      </c>
      <c r="AA46" s="76">
        <v>5</v>
      </c>
    </row>
    <row r="47" spans="1:27" ht="27.75" hidden="1">
      <c r="A47" s="80"/>
      <c r="B47" s="81"/>
      <c r="C47" s="33" t="s">
        <v>234</v>
      </c>
      <c r="D47" s="57">
        <v>0</v>
      </c>
      <c r="E47" s="57">
        <v>6</v>
      </c>
      <c r="F47" s="57"/>
      <c r="G47" s="57"/>
      <c r="H47" s="57"/>
      <c r="I47" s="57">
        <v>0</v>
      </c>
      <c r="J47" s="57"/>
      <c r="K47" s="57">
        <f t="shared" si="16"/>
        <v>0</v>
      </c>
      <c r="L47" s="57"/>
      <c r="M47" s="57"/>
      <c r="N47" s="57"/>
      <c r="O47" s="57">
        <v>6</v>
      </c>
      <c r="P47" s="57"/>
      <c r="Q47" s="57">
        <f t="shared" si="17"/>
        <v>6</v>
      </c>
      <c r="R47" s="34">
        <f t="shared" si="14"/>
        <v>0</v>
      </c>
      <c r="S47" s="34">
        <f t="shared" si="14"/>
        <v>0</v>
      </c>
      <c r="T47" s="34">
        <f t="shared" si="14"/>
        <v>6</v>
      </c>
      <c r="U47" s="34">
        <f t="shared" si="14"/>
        <v>0</v>
      </c>
      <c r="V47" s="66">
        <f t="shared" si="8"/>
        <v>6</v>
      </c>
      <c r="W47" s="66">
        <f t="shared" si="4"/>
        <v>6</v>
      </c>
      <c r="X47" s="74">
        <f t="shared" si="5"/>
        <v>100</v>
      </c>
      <c r="Y47" s="64">
        <f t="shared" si="6"/>
        <v>4.5</v>
      </c>
      <c r="Z47" s="75">
        <f t="shared" si="7"/>
        <v>75</v>
      </c>
      <c r="AA47" s="76">
        <v>5</v>
      </c>
    </row>
    <row r="48" spans="1:27" ht="27.75" hidden="1">
      <c r="A48" s="80"/>
      <c r="B48" s="81"/>
      <c r="C48" s="33" t="s">
        <v>107</v>
      </c>
      <c r="D48" s="57">
        <v>2</v>
      </c>
      <c r="E48" s="57">
        <f>66+2</f>
        <v>68</v>
      </c>
      <c r="F48" s="57"/>
      <c r="G48" s="57">
        <v>0</v>
      </c>
      <c r="H48" s="57">
        <v>0</v>
      </c>
      <c r="I48" s="57">
        <v>0</v>
      </c>
      <c r="J48" s="57"/>
      <c r="K48" s="57">
        <f t="shared" si="16"/>
        <v>0</v>
      </c>
      <c r="L48" s="57"/>
      <c r="M48" s="57">
        <v>1</v>
      </c>
      <c r="N48" s="57">
        <v>6</v>
      </c>
      <c r="O48" s="57">
        <f>61+2</f>
        <v>63</v>
      </c>
      <c r="P48" s="57"/>
      <c r="Q48" s="57">
        <f t="shared" si="17"/>
        <v>70</v>
      </c>
      <c r="R48" s="34">
        <f t="shared" si="14"/>
        <v>1</v>
      </c>
      <c r="S48" s="34">
        <f t="shared" si="14"/>
        <v>6</v>
      </c>
      <c r="T48" s="34">
        <f t="shared" si="14"/>
        <v>63</v>
      </c>
      <c r="U48" s="34">
        <f t="shared" si="14"/>
        <v>0</v>
      </c>
      <c r="V48" s="66">
        <f t="shared" si="8"/>
        <v>70</v>
      </c>
      <c r="W48" s="66">
        <f t="shared" si="4"/>
        <v>70</v>
      </c>
      <c r="X48" s="74">
        <f t="shared" si="5"/>
        <v>100</v>
      </c>
      <c r="Y48" s="64">
        <f t="shared" si="6"/>
        <v>50.5</v>
      </c>
      <c r="Z48" s="75">
        <f t="shared" si="7"/>
        <v>72.14285714285714</v>
      </c>
      <c r="AA48" s="76">
        <v>5</v>
      </c>
    </row>
    <row r="49" spans="1:27" ht="27.75" hidden="1">
      <c r="A49" s="80"/>
      <c r="B49" s="81"/>
      <c r="C49" s="33" t="s">
        <v>267</v>
      </c>
      <c r="D49" s="57">
        <v>1</v>
      </c>
      <c r="E49" s="57">
        <v>4</v>
      </c>
      <c r="F49" s="57"/>
      <c r="G49" s="57"/>
      <c r="H49" s="57"/>
      <c r="I49" s="57">
        <v>0</v>
      </c>
      <c r="J49" s="57"/>
      <c r="K49" s="57">
        <f t="shared" si="16"/>
        <v>0</v>
      </c>
      <c r="L49" s="57"/>
      <c r="M49" s="57"/>
      <c r="N49" s="57"/>
      <c r="O49" s="57">
        <f>4+1</f>
        <v>5</v>
      </c>
      <c r="P49" s="57"/>
      <c r="Q49" s="57">
        <f t="shared" si="17"/>
        <v>5</v>
      </c>
      <c r="R49" s="34">
        <f t="shared" si="14"/>
        <v>0</v>
      </c>
      <c r="S49" s="34">
        <f t="shared" si="14"/>
        <v>0</v>
      </c>
      <c r="T49" s="34">
        <f t="shared" si="14"/>
        <v>5</v>
      </c>
      <c r="U49" s="34">
        <f t="shared" si="14"/>
        <v>0</v>
      </c>
      <c r="V49" s="66">
        <f t="shared" si="8"/>
        <v>5</v>
      </c>
      <c r="W49" s="66">
        <f t="shared" si="4"/>
        <v>5</v>
      </c>
      <c r="X49" s="74">
        <f t="shared" si="5"/>
        <v>100</v>
      </c>
      <c r="Y49" s="64">
        <f t="shared" si="6"/>
        <v>3.75</v>
      </c>
      <c r="Z49" s="75">
        <f t="shared" si="7"/>
        <v>75</v>
      </c>
      <c r="AA49" s="76">
        <v>5</v>
      </c>
    </row>
    <row r="50" spans="1:27" ht="27.75" hidden="1">
      <c r="A50" s="80"/>
      <c r="B50" s="81"/>
      <c r="C50" s="33" t="s">
        <v>307</v>
      </c>
      <c r="D50" s="57">
        <v>0</v>
      </c>
      <c r="E50" s="57">
        <v>1</v>
      </c>
      <c r="F50" s="57"/>
      <c r="G50" s="57"/>
      <c r="H50" s="57"/>
      <c r="I50" s="57">
        <v>0</v>
      </c>
      <c r="J50" s="57"/>
      <c r="K50" s="57">
        <f t="shared" si="16"/>
        <v>0</v>
      </c>
      <c r="L50" s="57"/>
      <c r="M50" s="57"/>
      <c r="N50" s="57"/>
      <c r="O50" s="57">
        <v>1</v>
      </c>
      <c r="P50" s="57"/>
      <c r="Q50" s="57">
        <f t="shared" si="17"/>
        <v>1</v>
      </c>
      <c r="R50" s="34">
        <f t="shared" si="14"/>
        <v>0</v>
      </c>
      <c r="S50" s="34">
        <f t="shared" si="14"/>
        <v>0</v>
      </c>
      <c r="T50" s="34">
        <f t="shared" si="14"/>
        <v>1</v>
      </c>
      <c r="U50" s="34">
        <f t="shared" si="14"/>
        <v>0</v>
      </c>
      <c r="V50" s="66">
        <f t="shared" si="8"/>
        <v>1</v>
      </c>
      <c r="W50" s="66">
        <f t="shared" si="4"/>
        <v>1</v>
      </c>
      <c r="X50" s="74">
        <f t="shared" si="5"/>
        <v>100</v>
      </c>
      <c r="Y50" s="64">
        <f t="shared" si="6"/>
        <v>0.75</v>
      </c>
      <c r="Z50" s="75">
        <f t="shared" si="7"/>
        <v>75</v>
      </c>
      <c r="AA50" s="76">
        <v>5</v>
      </c>
    </row>
    <row r="51" spans="1:27" ht="27.75" hidden="1">
      <c r="A51" s="80"/>
      <c r="B51" s="81"/>
      <c r="C51" s="33" t="s">
        <v>112</v>
      </c>
      <c r="D51" s="57">
        <v>0</v>
      </c>
      <c r="E51" s="57">
        <v>1</v>
      </c>
      <c r="F51" s="57"/>
      <c r="G51" s="57"/>
      <c r="H51" s="57"/>
      <c r="I51" s="57">
        <v>0</v>
      </c>
      <c r="J51" s="57"/>
      <c r="K51" s="57">
        <f t="shared" si="16"/>
        <v>0</v>
      </c>
      <c r="L51" s="57"/>
      <c r="M51" s="57"/>
      <c r="N51" s="57"/>
      <c r="O51" s="57">
        <v>1</v>
      </c>
      <c r="P51" s="57"/>
      <c r="Q51" s="57">
        <f t="shared" si="17"/>
        <v>1</v>
      </c>
      <c r="R51" s="34">
        <f t="shared" si="14"/>
        <v>0</v>
      </c>
      <c r="S51" s="34">
        <f t="shared" si="14"/>
        <v>0</v>
      </c>
      <c r="T51" s="34">
        <f t="shared" si="14"/>
        <v>1</v>
      </c>
      <c r="U51" s="34">
        <f t="shared" si="14"/>
        <v>0</v>
      </c>
      <c r="V51" s="66">
        <f t="shared" si="8"/>
        <v>1</v>
      </c>
      <c r="W51" s="66">
        <f t="shared" si="4"/>
        <v>1</v>
      </c>
      <c r="X51" s="74">
        <f t="shared" si="5"/>
        <v>100</v>
      </c>
      <c r="Y51" s="64">
        <f t="shared" si="6"/>
        <v>0.75</v>
      </c>
      <c r="Z51" s="75">
        <f t="shared" si="7"/>
        <v>75</v>
      </c>
      <c r="AA51" s="76">
        <v>5</v>
      </c>
    </row>
    <row r="52" spans="1:27" ht="27.75" hidden="1">
      <c r="A52" s="80"/>
      <c r="B52" s="81"/>
      <c r="C52" s="33" t="s">
        <v>88</v>
      </c>
      <c r="D52" s="57">
        <v>0</v>
      </c>
      <c r="E52" s="57">
        <v>5</v>
      </c>
      <c r="F52" s="57"/>
      <c r="G52" s="57"/>
      <c r="H52" s="57"/>
      <c r="I52" s="57">
        <v>0</v>
      </c>
      <c r="J52" s="57"/>
      <c r="K52" s="57">
        <f t="shared" si="16"/>
        <v>0</v>
      </c>
      <c r="L52" s="57"/>
      <c r="M52" s="57"/>
      <c r="N52" s="57"/>
      <c r="O52" s="57">
        <v>5</v>
      </c>
      <c r="P52" s="57"/>
      <c r="Q52" s="57">
        <f t="shared" si="17"/>
        <v>5</v>
      </c>
      <c r="R52" s="34">
        <f t="shared" si="14"/>
        <v>0</v>
      </c>
      <c r="S52" s="34">
        <f t="shared" si="14"/>
        <v>0</v>
      </c>
      <c r="T52" s="34">
        <f t="shared" si="14"/>
        <v>5</v>
      </c>
      <c r="U52" s="34">
        <f t="shared" si="14"/>
        <v>0</v>
      </c>
      <c r="V52" s="66">
        <f t="shared" si="8"/>
        <v>5</v>
      </c>
      <c r="W52" s="66">
        <f t="shared" si="4"/>
        <v>5</v>
      </c>
      <c r="X52" s="74">
        <f t="shared" si="5"/>
        <v>100</v>
      </c>
      <c r="Y52" s="64">
        <f t="shared" si="6"/>
        <v>3.75</v>
      </c>
      <c r="Z52" s="75">
        <f t="shared" si="7"/>
        <v>75</v>
      </c>
      <c r="AA52" s="76">
        <v>5</v>
      </c>
    </row>
    <row r="53" spans="1:27" ht="27.75" hidden="1">
      <c r="A53" s="80"/>
      <c r="B53" s="81"/>
      <c r="C53" s="33" t="s">
        <v>246</v>
      </c>
      <c r="D53" s="57">
        <v>0</v>
      </c>
      <c r="E53" s="57">
        <v>6</v>
      </c>
      <c r="F53" s="57">
        <v>3</v>
      </c>
      <c r="G53" s="57">
        <v>3</v>
      </c>
      <c r="H53" s="57"/>
      <c r="I53" s="57"/>
      <c r="J53" s="57"/>
      <c r="K53" s="57">
        <f t="shared" si="16"/>
        <v>6</v>
      </c>
      <c r="L53" s="57"/>
      <c r="M53" s="57">
        <v>0</v>
      </c>
      <c r="N53" s="57"/>
      <c r="O53" s="57"/>
      <c r="P53" s="57"/>
      <c r="Q53" s="57">
        <f t="shared" si="17"/>
        <v>0</v>
      </c>
      <c r="R53" s="34">
        <f t="shared" si="14"/>
        <v>3</v>
      </c>
      <c r="S53" s="34">
        <f t="shared" si="14"/>
        <v>0</v>
      </c>
      <c r="T53" s="34">
        <f t="shared" si="14"/>
        <v>0</v>
      </c>
      <c r="U53" s="34">
        <f t="shared" si="14"/>
        <v>0</v>
      </c>
      <c r="V53" s="66">
        <f t="shared" si="8"/>
        <v>3</v>
      </c>
      <c r="W53" s="66">
        <f t="shared" si="4"/>
        <v>6</v>
      </c>
      <c r="X53" s="74">
        <f t="shared" si="5"/>
        <v>50</v>
      </c>
      <c r="Y53" s="64">
        <f t="shared" si="6"/>
        <v>0.75</v>
      </c>
      <c r="Z53" s="75">
        <f t="shared" si="7"/>
        <v>12.5</v>
      </c>
      <c r="AA53" s="76">
        <v>5</v>
      </c>
    </row>
    <row r="54" spans="1:27" ht="27.75" hidden="1">
      <c r="A54" s="80"/>
      <c r="B54" s="81"/>
      <c r="C54" s="33" t="s">
        <v>91</v>
      </c>
      <c r="D54" s="57">
        <v>4</v>
      </c>
      <c r="E54" s="57">
        <v>0</v>
      </c>
      <c r="F54" s="57"/>
      <c r="G54" s="57"/>
      <c r="H54" s="57"/>
      <c r="I54" s="57">
        <v>0</v>
      </c>
      <c r="J54" s="57"/>
      <c r="K54" s="57">
        <f t="shared" si="16"/>
        <v>0</v>
      </c>
      <c r="L54" s="57"/>
      <c r="M54" s="57"/>
      <c r="N54" s="57"/>
      <c r="O54" s="57">
        <v>4</v>
      </c>
      <c r="P54" s="57"/>
      <c r="Q54" s="57">
        <f t="shared" si="17"/>
        <v>4</v>
      </c>
      <c r="R54" s="34">
        <f t="shared" si="14"/>
        <v>0</v>
      </c>
      <c r="S54" s="34">
        <f t="shared" si="14"/>
        <v>0</v>
      </c>
      <c r="T54" s="34">
        <f t="shared" si="14"/>
        <v>4</v>
      </c>
      <c r="U54" s="34">
        <f t="shared" si="14"/>
        <v>0</v>
      </c>
      <c r="V54" s="66">
        <f t="shared" si="8"/>
        <v>4</v>
      </c>
      <c r="W54" s="66">
        <f t="shared" si="4"/>
        <v>4</v>
      </c>
      <c r="X54" s="74">
        <f t="shared" si="5"/>
        <v>100</v>
      </c>
      <c r="Y54" s="64">
        <f t="shared" si="6"/>
        <v>3</v>
      </c>
      <c r="Z54" s="75">
        <f t="shared" si="7"/>
        <v>75</v>
      </c>
      <c r="AA54" s="76">
        <v>5</v>
      </c>
    </row>
    <row r="55" spans="1:27" ht="27.75" hidden="1">
      <c r="A55" s="80"/>
      <c r="B55" s="81"/>
      <c r="C55" s="33" t="s">
        <v>70</v>
      </c>
      <c r="D55" s="57">
        <v>0</v>
      </c>
      <c r="E55" s="57">
        <v>20</v>
      </c>
      <c r="F55" s="57"/>
      <c r="G55" s="57">
        <v>0</v>
      </c>
      <c r="H55" s="57">
        <v>0</v>
      </c>
      <c r="I55" s="57">
        <v>0</v>
      </c>
      <c r="J55" s="57"/>
      <c r="K55" s="57">
        <f t="shared" si="16"/>
        <v>0</v>
      </c>
      <c r="L55" s="57"/>
      <c r="M55" s="57">
        <v>2</v>
      </c>
      <c r="N55" s="57">
        <v>1</v>
      </c>
      <c r="O55" s="57">
        <v>17</v>
      </c>
      <c r="P55" s="57"/>
      <c r="Q55" s="57">
        <f t="shared" si="17"/>
        <v>20</v>
      </c>
      <c r="R55" s="34">
        <f t="shared" si="14"/>
        <v>2</v>
      </c>
      <c r="S55" s="34">
        <f t="shared" si="14"/>
        <v>1</v>
      </c>
      <c r="T55" s="34">
        <f t="shared" si="14"/>
        <v>17</v>
      </c>
      <c r="U55" s="34">
        <f t="shared" si="14"/>
        <v>0</v>
      </c>
      <c r="V55" s="66">
        <f t="shared" si="8"/>
        <v>20</v>
      </c>
      <c r="W55" s="66">
        <f t="shared" si="4"/>
        <v>20</v>
      </c>
      <c r="X55" s="74">
        <f t="shared" si="5"/>
        <v>100</v>
      </c>
      <c r="Y55" s="64">
        <f t="shared" si="6"/>
        <v>13.75</v>
      </c>
      <c r="Z55" s="75">
        <f t="shared" si="7"/>
        <v>68.75</v>
      </c>
      <c r="AA55" s="76">
        <v>5</v>
      </c>
    </row>
    <row r="56" spans="1:27" ht="27.75" hidden="1">
      <c r="A56" s="80"/>
      <c r="B56" s="81"/>
      <c r="C56" s="33" t="s">
        <v>156</v>
      </c>
      <c r="D56" s="57">
        <v>1</v>
      </c>
      <c r="E56" s="57">
        <v>3</v>
      </c>
      <c r="F56" s="57"/>
      <c r="G56" s="57"/>
      <c r="H56" s="57">
        <v>0</v>
      </c>
      <c r="I56" s="57"/>
      <c r="J56" s="57"/>
      <c r="K56" s="57">
        <f t="shared" si="16"/>
        <v>0</v>
      </c>
      <c r="L56" s="57"/>
      <c r="M56" s="57"/>
      <c r="N56" s="57">
        <v>4</v>
      </c>
      <c r="O56" s="57"/>
      <c r="P56" s="57"/>
      <c r="Q56" s="57">
        <f t="shared" si="17"/>
        <v>4</v>
      </c>
      <c r="R56" s="34">
        <f t="shared" si="14"/>
        <v>0</v>
      </c>
      <c r="S56" s="34">
        <f t="shared" si="14"/>
        <v>4</v>
      </c>
      <c r="T56" s="34">
        <f t="shared" si="14"/>
        <v>0</v>
      </c>
      <c r="U56" s="34">
        <f t="shared" si="14"/>
        <v>0</v>
      </c>
      <c r="V56" s="66">
        <f t="shared" si="8"/>
        <v>4</v>
      </c>
      <c r="W56" s="66">
        <f t="shared" si="4"/>
        <v>4</v>
      </c>
      <c r="X56" s="74">
        <f t="shared" si="5"/>
        <v>100</v>
      </c>
      <c r="Y56" s="64">
        <f t="shared" si="6"/>
        <v>2</v>
      </c>
      <c r="Z56" s="75">
        <f t="shared" si="7"/>
        <v>50</v>
      </c>
      <c r="AA56" s="76">
        <v>5</v>
      </c>
    </row>
    <row r="57" spans="1:27" ht="27.75" hidden="1">
      <c r="A57" s="80"/>
      <c r="B57" s="81"/>
      <c r="C57" s="33" t="s">
        <v>47</v>
      </c>
      <c r="D57" s="57">
        <v>0</v>
      </c>
      <c r="E57" s="57">
        <v>3</v>
      </c>
      <c r="F57" s="57"/>
      <c r="G57" s="57"/>
      <c r="H57" s="57"/>
      <c r="I57" s="57">
        <v>0</v>
      </c>
      <c r="J57" s="57"/>
      <c r="K57" s="57">
        <f t="shared" si="16"/>
        <v>0</v>
      </c>
      <c r="L57" s="57"/>
      <c r="M57" s="57"/>
      <c r="N57" s="57"/>
      <c r="O57" s="57">
        <v>3</v>
      </c>
      <c r="P57" s="57"/>
      <c r="Q57" s="57">
        <f t="shared" si="17"/>
        <v>3</v>
      </c>
      <c r="R57" s="34">
        <f t="shared" si="14"/>
        <v>0</v>
      </c>
      <c r="S57" s="34">
        <f t="shared" si="14"/>
        <v>0</v>
      </c>
      <c r="T57" s="34">
        <f t="shared" si="14"/>
        <v>3</v>
      </c>
      <c r="U57" s="34">
        <f t="shared" si="14"/>
        <v>0</v>
      </c>
      <c r="V57" s="66">
        <f t="shared" si="8"/>
        <v>3</v>
      </c>
      <c r="W57" s="66">
        <f t="shared" si="4"/>
        <v>3</v>
      </c>
      <c r="X57" s="74">
        <f t="shared" si="5"/>
        <v>100</v>
      </c>
      <c r="Y57" s="64">
        <f t="shared" si="6"/>
        <v>2.25</v>
      </c>
      <c r="Z57" s="75">
        <f t="shared" si="7"/>
        <v>75</v>
      </c>
      <c r="AA57" s="76">
        <v>5</v>
      </c>
    </row>
    <row r="58" spans="1:27" ht="27.75" hidden="1">
      <c r="A58" s="80"/>
      <c r="B58" s="81"/>
      <c r="C58" s="33" t="s">
        <v>92</v>
      </c>
      <c r="D58" s="57">
        <v>4</v>
      </c>
      <c r="E58" s="57">
        <f>108+1+2+3</f>
        <v>114</v>
      </c>
      <c r="F58" s="57"/>
      <c r="G58" s="57">
        <v>0</v>
      </c>
      <c r="H58" s="57">
        <v>0</v>
      </c>
      <c r="I58" s="57">
        <v>0</v>
      </c>
      <c r="J58" s="57"/>
      <c r="K58" s="57">
        <f t="shared" si="16"/>
        <v>0</v>
      </c>
      <c r="L58" s="57"/>
      <c r="M58" s="57">
        <v>6</v>
      </c>
      <c r="N58" s="57">
        <v>56</v>
      </c>
      <c r="O58" s="57">
        <f>50+1+2+3</f>
        <v>56</v>
      </c>
      <c r="P58" s="57"/>
      <c r="Q58" s="57">
        <f t="shared" si="17"/>
        <v>118</v>
      </c>
      <c r="R58" s="34">
        <f t="shared" si="14"/>
        <v>6</v>
      </c>
      <c r="S58" s="34">
        <f t="shared" si="14"/>
        <v>56</v>
      </c>
      <c r="T58" s="34">
        <f t="shared" si="14"/>
        <v>56</v>
      </c>
      <c r="U58" s="34">
        <f t="shared" si="14"/>
        <v>0</v>
      </c>
      <c r="V58" s="66">
        <f t="shared" si="8"/>
        <v>118</v>
      </c>
      <c r="W58" s="66">
        <f t="shared" si="4"/>
        <v>118</v>
      </c>
      <c r="X58" s="74">
        <f t="shared" si="5"/>
        <v>100</v>
      </c>
      <c r="Y58" s="64">
        <f t="shared" si="6"/>
        <v>71.5</v>
      </c>
      <c r="Z58" s="75">
        <f t="shared" si="7"/>
        <v>60.59322033898306</v>
      </c>
      <c r="AA58" s="76">
        <v>5</v>
      </c>
    </row>
    <row r="59" spans="1:27" ht="27.75" hidden="1">
      <c r="A59" s="80"/>
      <c r="B59" s="81"/>
      <c r="C59" s="33" t="s">
        <v>93</v>
      </c>
      <c r="D59" s="57">
        <v>0</v>
      </c>
      <c r="E59" s="57">
        <f>340+1+2+2</f>
        <v>345</v>
      </c>
      <c r="F59" s="57">
        <v>1</v>
      </c>
      <c r="G59" s="57">
        <f>313+2+1</f>
        <v>316</v>
      </c>
      <c r="H59" s="57">
        <f>17+1</f>
        <v>18</v>
      </c>
      <c r="I59" s="57">
        <f>9+1</f>
        <v>10</v>
      </c>
      <c r="J59" s="57"/>
      <c r="K59" s="57">
        <f t="shared" si="16"/>
        <v>345</v>
      </c>
      <c r="L59" s="57"/>
      <c r="M59" s="57">
        <v>0</v>
      </c>
      <c r="N59" s="57">
        <v>0</v>
      </c>
      <c r="O59" s="57">
        <v>0</v>
      </c>
      <c r="P59" s="57"/>
      <c r="Q59" s="57">
        <f t="shared" si="17"/>
        <v>0</v>
      </c>
      <c r="R59" s="34">
        <f t="shared" si="14"/>
        <v>316</v>
      </c>
      <c r="S59" s="34">
        <f t="shared" si="14"/>
        <v>18</v>
      </c>
      <c r="T59" s="34">
        <f t="shared" si="14"/>
        <v>10</v>
      </c>
      <c r="U59" s="34">
        <f t="shared" si="14"/>
        <v>0</v>
      </c>
      <c r="V59" s="66">
        <f t="shared" si="8"/>
        <v>344</v>
      </c>
      <c r="W59" s="66">
        <f t="shared" si="4"/>
        <v>345</v>
      </c>
      <c r="X59" s="74">
        <f t="shared" si="5"/>
        <v>99.71014492753623</v>
      </c>
      <c r="Y59" s="64">
        <f t="shared" si="6"/>
        <v>95.5</v>
      </c>
      <c r="Z59" s="75">
        <f t="shared" si="7"/>
        <v>27.681159420289852</v>
      </c>
      <c r="AA59" s="76">
        <v>5</v>
      </c>
    </row>
    <row r="60" spans="1:27" ht="27.75">
      <c r="A60" s="80"/>
      <c r="B60" s="81"/>
      <c r="C60" s="33" t="s">
        <v>218</v>
      </c>
      <c r="D60" s="57">
        <f aca="true" t="shared" si="18" ref="D60:Q60">SUM(D43:D59)</f>
        <v>14</v>
      </c>
      <c r="E60" s="57">
        <f t="shared" si="18"/>
        <v>1173</v>
      </c>
      <c r="F60" s="57">
        <f t="shared" si="18"/>
        <v>14</v>
      </c>
      <c r="G60" s="57">
        <f t="shared" si="18"/>
        <v>686</v>
      </c>
      <c r="H60" s="57">
        <f t="shared" si="18"/>
        <v>183</v>
      </c>
      <c r="I60" s="57">
        <f t="shared" si="18"/>
        <v>48</v>
      </c>
      <c r="J60" s="57">
        <f t="shared" si="18"/>
        <v>0</v>
      </c>
      <c r="K60" s="57">
        <f t="shared" si="18"/>
        <v>931</v>
      </c>
      <c r="L60" s="57">
        <f t="shared" si="18"/>
        <v>0</v>
      </c>
      <c r="M60" s="57">
        <f t="shared" si="18"/>
        <v>9</v>
      </c>
      <c r="N60" s="57">
        <f t="shared" si="18"/>
        <v>67</v>
      </c>
      <c r="O60" s="57">
        <f t="shared" si="18"/>
        <v>180</v>
      </c>
      <c r="P60" s="57">
        <f t="shared" si="18"/>
        <v>0</v>
      </c>
      <c r="Q60" s="57">
        <f t="shared" si="18"/>
        <v>256</v>
      </c>
      <c r="R60" s="34">
        <f t="shared" si="14"/>
        <v>695</v>
      </c>
      <c r="S60" s="34">
        <f t="shared" si="14"/>
        <v>250</v>
      </c>
      <c r="T60" s="34">
        <f t="shared" si="14"/>
        <v>228</v>
      </c>
      <c r="U60" s="34">
        <f t="shared" si="14"/>
        <v>0</v>
      </c>
      <c r="V60" s="66">
        <f t="shared" si="8"/>
        <v>1173</v>
      </c>
      <c r="W60" s="66">
        <f t="shared" si="4"/>
        <v>1187</v>
      </c>
      <c r="X60" s="74">
        <f t="shared" si="5"/>
        <v>98.82055602358888</v>
      </c>
      <c r="Y60" s="64">
        <f t="shared" si="6"/>
        <v>469.75</v>
      </c>
      <c r="Z60" s="75">
        <f t="shared" si="7"/>
        <v>39.57455770850885</v>
      </c>
      <c r="AA60" s="76">
        <v>5</v>
      </c>
    </row>
    <row r="61" spans="1:27" ht="27.75" hidden="1">
      <c r="A61" s="80">
        <v>7</v>
      </c>
      <c r="B61" s="80" t="s">
        <v>136</v>
      </c>
      <c r="C61" s="33" t="s">
        <v>13</v>
      </c>
      <c r="D61" s="57">
        <v>1</v>
      </c>
      <c r="E61" s="57">
        <v>0</v>
      </c>
      <c r="F61" s="57"/>
      <c r="G61" s="57"/>
      <c r="H61" s="57">
        <v>1</v>
      </c>
      <c r="I61" s="57"/>
      <c r="J61" s="57"/>
      <c r="K61" s="57">
        <f>+J61+I61+H61+G61+F61</f>
        <v>1</v>
      </c>
      <c r="L61" s="57"/>
      <c r="M61" s="57"/>
      <c r="N61" s="57">
        <v>0</v>
      </c>
      <c r="O61" s="57"/>
      <c r="P61" s="57"/>
      <c r="Q61" s="57">
        <f aca="true" t="shared" si="19" ref="Q61:Q94">+P61+O61+N61+M61+L61</f>
        <v>0</v>
      </c>
      <c r="R61" s="34">
        <f t="shared" si="14"/>
        <v>0</v>
      </c>
      <c r="S61" s="34">
        <f t="shared" si="14"/>
        <v>1</v>
      </c>
      <c r="T61" s="34">
        <f t="shared" si="14"/>
        <v>0</v>
      </c>
      <c r="U61" s="34">
        <f t="shared" si="14"/>
        <v>0</v>
      </c>
      <c r="V61" s="66">
        <f t="shared" si="8"/>
        <v>1</v>
      </c>
      <c r="W61" s="66">
        <f t="shared" si="4"/>
        <v>1</v>
      </c>
      <c r="X61" s="74">
        <f t="shared" si="5"/>
        <v>100</v>
      </c>
      <c r="Y61" s="64">
        <f t="shared" si="6"/>
        <v>0.5</v>
      </c>
      <c r="Z61" s="75">
        <f t="shared" si="7"/>
        <v>50</v>
      </c>
      <c r="AA61" s="76">
        <v>5</v>
      </c>
    </row>
    <row r="62" spans="1:27" ht="27.75" hidden="1">
      <c r="A62" s="80"/>
      <c r="B62" s="80"/>
      <c r="C62" s="33" t="s">
        <v>249</v>
      </c>
      <c r="D62" s="57">
        <v>0</v>
      </c>
      <c r="E62" s="57">
        <v>7</v>
      </c>
      <c r="F62" s="57">
        <v>2</v>
      </c>
      <c r="G62" s="57">
        <v>1</v>
      </c>
      <c r="H62" s="57">
        <v>1</v>
      </c>
      <c r="I62" s="57">
        <v>3</v>
      </c>
      <c r="J62" s="57"/>
      <c r="K62" s="57">
        <f>+J62+I62+H62+G62+F62</f>
        <v>7</v>
      </c>
      <c r="L62" s="57"/>
      <c r="M62" s="57">
        <v>0</v>
      </c>
      <c r="N62" s="57">
        <v>0</v>
      </c>
      <c r="O62" s="57">
        <v>0</v>
      </c>
      <c r="P62" s="57"/>
      <c r="Q62" s="57">
        <f t="shared" si="19"/>
        <v>0</v>
      </c>
      <c r="R62" s="34">
        <f t="shared" si="14"/>
        <v>1</v>
      </c>
      <c r="S62" s="34">
        <f t="shared" si="14"/>
        <v>1</v>
      </c>
      <c r="T62" s="34">
        <f t="shared" si="14"/>
        <v>3</v>
      </c>
      <c r="U62" s="34">
        <f t="shared" si="14"/>
        <v>0</v>
      </c>
      <c r="V62" s="66">
        <f t="shared" si="8"/>
        <v>5</v>
      </c>
      <c r="W62" s="66">
        <f t="shared" si="4"/>
        <v>7</v>
      </c>
      <c r="X62" s="74">
        <f t="shared" si="5"/>
        <v>71.42857142857143</v>
      </c>
      <c r="Y62" s="64">
        <f t="shared" si="6"/>
        <v>3</v>
      </c>
      <c r="Z62" s="75">
        <f t="shared" si="7"/>
        <v>42.857142857142854</v>
      </c>
      <c r="AA62" s="76">
        <v>5</v>
      </c>
    </row>
    <row r="63" spans="1:27" ht="27.75" hidden="1">
      <c r="A63" s="80"/>
      <c r="B63" s="80"/>
      <c r="C63" s="33" t="s">
        <v>122</v>
      </c>
      <c r="D63" s="57">
        <v>0</v>
      </c>
      <c r="E63" s="57">
        <v>2</v>
      </c>
      <c r="F63" s="57"/>
      <c r="G63" s="57"/>
      <c r="H63" s="57">
        <v>0</v>
      </c>
      <c r="I63" s="57">
        <v>0</v>
      </c>
      <c r="J63" s="57"/>
      <c r="K63" s="57">
        <f>+J63+I63+H63+G63+F63</f>
        <v>0</v>
      </c>
      <c r="L63" s="57"/>
      <c r="M63" s="57"/>
      <c r="N63" s="57">
        <v>1</v>
      </c>
      <c r="O63" s="57">
        <v>1</v>
      </c>
      <c r="P63" s="57"/>
      <c r="Q63" s="57">
        <f t="shared" si="19"/>
        <v>2</v>
      </c>
      <c r="R63" s="34">
        <f t="shared" si="14"/>
        <v>0</v>
      </c>
      <c r="S63" s="34">
        <f t="shared" si="14"/>
        <v>1</v>
      </c>
      <c r="T63" s="34">
        <f t="shared" si="14"/>
        <v>1</v>
      </c>
      <c r="U63" s="34">
        <f t="shared" si="14"/>
        <v>0</v>
      </c>
      <c r="V63" s="66">
        <f t="shared" si="8"/>
        <v>2</v>
      </c>
      <c r="W63" s="66">
        <f t="shared" si="4"/>
        <v>2</v>
      </c>
      <c r="X63" s="74">
        <f t="shared" si="5"/>
        <v>100</v>
      </c>
      <c r="Y63" s="64">
        <f t="shared" si="6"/>
        <v>1.25</v>
      </c>
      <c r="Z63" s="75">
        <f t="shared" si="7"/>
        <v>62.5</v>
      </c>
      <c r="AA63" s="76">
        <v>5</v>
      </c>
    </row>
    <row r="64" spans="1:27" ht="27.75" hidden="1">
      <c r="A64" s="80"/>
      <c r="B64" s="80"/>
      <c r="C64" s="33" t="s">
        <v>137</v>
      </c>
      <c r="D64" s="57">
        <v>0</v>
      </c>
      <c r="E64" s="57">
        <f>9+1</f>
        <v>10</v>
      </c>
      <c r="F64" s="57"/>
      <c r="G64" s="57"/>
      <c r="H64" s="57">
        <v>0</v>
      </c>
      <c r="I64" s="57">
        <v>0</v>
      </c>
      <c r="J64" s="57"/>
      <c r="K64" s="57">
        <f>+J64+I64+H64+G64+F64</f>
        <v>0</v>
      </c>
      <c r="L64" s="57"/>
      <c r="M64" s="57"/>
      <c r="N64" s="57">
        <v>8</v>
      </c>
      <c r="O64" s="57">
        <f>1+1</f>
        <v>2</v>
      </c>
      <c r="P64" s="57"/>
      <c r="Q64" s="57">
        <f t="shared" si="19"/>
        <v>10</v>
      </c>
      <c r="R64" s="34">
        <f t="shared" si="14"/>
        <v>0</v>
      </c>
      <c r="S64" s="34">
        <f t="shared" si="14"/>
        <v>8</v>
      </c>
      <c r="T64" s="34">
        <f t="shared" si="14"/>
        <v>2</v>
      </c>
      <c r="U64" s="34">
        <f t="shared" si="14"/>
        <v>0</v>
      </c>
      <c r="V64" s="66">
        <f t="shared" si="8"/>
        <v>10</v>
      </c>
      <c r="W64" s="66">
        <f t="shared" si="4"/>
        <v>10</v>
      </c>
      <c r="X64" s="74">
        <f t="shared" si="5"/>
        <v>100</v>
      </c>
      <c r="Y64" s="64">
        <f t="shared" si="6"/>
        <v>5.5</v>
      </c>
      <c r="Z64" s="75">
        <f t="shared" si="7"/>
        <v>55.00000000000001</v>
      </c>
      <c r="AA64" s="76">
        <v>5</v>
      </c>
    </row>
    <row r="65" spans="1:27" ht="27.75" hidden="1">
      <c r="A65" s="80"/>
      <c r="B65" s="80"/>
      <c r="C65" s="33" t="s">
        <v>144</v>
      </c>
      <c r="D65" s="57">
        <v>0</v>
      </c>
      <c r="E65" s="57">
        <f>6+1</f>
        <v>7</v>
      </c>
      <c r="F65" s="57">
        <v>1</v>
      </c>
      <c r="G65" s="57"/>
      <c r="H65" s="57">
        <v>2</v>
      </c>
      <c r="I65" s="57">
        <v>4</v>
      </c>
      <c r="J65" s="57"/>
      <c r="K65" s="57">
        <f>+J65+I65+H65+G65+F65</f>
        <v>7</v>
      </c>
      <c r="L65" s="57"/>
      <c r="M65" s="57"/>
      <c r="N65" s="57">
        <v>0</v>
      </c>
      <c r="O65" s="57">
        <v>0</v>
      </c>
      <c r="P65" s="57"/>
      <c r="Q65" s="57">
        <f t="shared" si="19"/>
        <v>0</v>
      </c>
      <c r="R65" s="34">
        <f t="shared" si="14"/>
        <v>0</v>
      </c>
      <c r="S65" s="34">
        <f t="shared" si="14"/>
        <v>2</v>
      </c>
      <c r="T65" s="34">
        <f t="shared" si="14"/>
        <v>4</v>
      </c>
      <c r="U65" s="34">
        <f t="shared" si="14"/>
        <v>0</v>
      </c>
      <c r="V65" s="66">
        <f t="shared" si="8"/>
        <v>6</v>
      </c>
      <c r="W65" s="66">
        <f t="shared" si="4"/>
        <v>7</v>
      </c>
      <c r="X65" s="74">
        <f t="shared" si="5"/>
        <v>85.71428571428571</v>
      </c>
      <c r="Y65" s="64">
        <f t="shared" si="6"/>
        <v>4</v>
      </c>
      <c r="Z65" s="75">
        <f t="shared" si="7"/>
        <v>57.14285714285714</v>
      </c>
      <c r="AA65" s="76">
        <v>5</v>
      </c>
    </row>
    <row r="66" spans="1:27" ht="27.75">
      <c r="A66" s="80"/>
      <c r="B66" s="80"/>
      <c r="C66" s="33" t="s">
        <v>218</v>
      </c>
      <c r="D66" s="57">
        <f aca="true" t="shared" si="20" ref="D66:P66">SUM(D61:D65)</f>
        <v>1</v>
      </c>
      <c r="E66" s="57">
        <f t="shared" si="20"/>
        <v>26</v>
      </c>
      <c r="F66" s="57">
        <f t="shared" si="20"/>
        <v>3</v>
      </c>
      <c r="G66" s="57">
        <f t="shared" si="20"/>
        <v>1</v>
      </c>
      <c r="H66" s="57">
        <f t="shared" si="20"/>
        <v>4</v>
      </c>
      <c r="I66" s="57">
        <f t="shared" si="20"/>
        <v>7</v>
      </c>
      <c r="J66" s="57">
        <f t="shared" si="20"/>
        <v>0</v>
      </c>
      <c r="K66" s="57">
        <f t="shared" si="20"/>
        <v>15</v>
      </c>
      <c r="L66" s="57">
        <f t="shared" si="20"/>
        <v>0</v>
      </c>
      <c r="M66" s="57">
        <f t="shared" si="20"/>
        <v>0</v>
      </c>
      <c r="N66" s="57">
        <f t="shared" si="20"/>
        <v>9</v>
      </c>
      <c r="O66" s="57">
        <f t="shared" si="20"/>
        <v>3</v>
      </c>
      <c r="P66" s="57">
        <f t="shared" si="20"/>
        <v>0</v>
      </c>
      <c r="Q66" s="57">
        <f t="shared" si="19"/>
        <v>12</v>
      </c>
      <c r="R66" s="34">
        <f t="shared" si="14"/>
        <v>1</v>
      </c>
      <c r="S66" s="34">
        <f t="shared" si="14"/>
        <v>13</v>
      </c>
      <c r="T66" s="34">
        <f t="shared" si="14"/>
        <v>10</v>
      </c>
      <c r="U66" s="34">
        <f t="shared" si="14"/>
        <v>0</v>
      </c>
      <c r="V66" s="66">
        <f t="shared" si="8"/>
        <v>24</v>
      </c>
      <c r="W66" s="66">
        <f t="shared" si="4"/>
        <v>27</v>
      </c>
      <c r="X66" s="74">
        <f t="shared" si="5"/>
        <v>88.88888888888889</v>
      </c>
      <c r="Y66" s="64">
        <f t="shared" si="6"/>
        <v>14.25</v>
      </c>
      <c r="Z66" s="75">
        <f t="shared" si="7"/>
        <v>52.77777777777778</v>
      </c>
      <c r="AA66" s="76">
        <v>5</v>
      </c>
    </row>
    <row r="67" spans="1:27" ht="27.75" hidden="1">
      <c r="A67" s="80">
        <v>8</v>
      </c>
      <c r="B67" s="81" t="s">
        <v>153</v>
      </c>
      <c r="C67" s="33" t="s">
        <v>154</v>
      </c>
      <c r="D67" s="57">
        <v>5</v>
      </c>
      <c r="E67" s="57">
        <v>0</v>
      </c>
      <c r="F67" s="57"/>
      <c r="G67" s="57">
        <v>0</v>
      </c>
      <c r="H67" s="57"/>
      <c r="I67" s="57">
        <v>0</v>
      </c>
      <c r="J67" s="57"/>
      <c r="K67" s="57">
        <f>+J67+I67+H67+G67+F67</f>
        <v>0</v>
      </c>
      <c r="L67" s="57"/>
      <c r="M67" s="57">
        <v>1</v>
      </c>
      <c r="N67" s="57"/>
      <c r="O67" s="57">
        <v>4</v>
      </c>
      <c r="P67" s="57"/>
      <c r="Q67" s="57">
        <f t="shared" si="19"/>
        <v>5</v>
      </c>
      <c r="R67" s="34">
        <f t="shared" si="14"/>
        <v>1</v>
      </c>
      <c r="S67" s="34">
        <f t="shared" si="14"/>
        <v>0</v>
      </c>
      <c r="T67" s="34">
        <f t="shared" si="14"/>
        <v>4</v>
      </c>
      <c r="U67" s="34">
        <f t="shared" si="14"/>
        <v>0</v>
      </c>
      <c r="V67" s="66">
        <f t="shared" si="8"/>
        <v>5</v>
      </c>
      <c r="W67" s="66">
        <f t="shared" si="4"/>
        <v>5</v>
      </c>
      <c r="X67" s="74">
        <f t="shared" si="5"/>
        <v>100</v>
      </c>
      <c r="Y67" s="64">
        <f t="shared" si="6"/>
        <v>3.25</v>
      </c>
      <c r="Z67" s="75">
        <f t="shared" si="7"/>
        <v>65</v>
      </c>
      <c r="AA67" s="76">
        <v>5</v>
      </c>
    </row>
    <row r="68" spans="1:27" ht="27.75" hidden="1">
      <c r="A68" s="80"/>
      <c r="B68" s="81"/>
      <c r="C68" s="33" t="s">
        <v>104</v>
      </c>
      <c r="D68" s="57">
        <v>0</v>
      </c>
      <c r="E68" s="57">
        <f>6+1+1</f>
        <v>8</v>
      </c>
      <c r="F68" s="57"/>
      <c r="G68" s="57"/>
      <c r="H68" s="57"/>
      <c r="I68" s="57">
        <v>0</v>
      </c>
      <c r="J68" s="57"/>
      <c r="K68" s="57">
        <f>+J68+I68+H68+G68+F68</f>
        <v>0</v>
      </c>
      <c r="L68" s="57"/>
      <c r="M68" s="57"/>
      <c r="N68" s="57"/>
      <c r="O68" s="57">
        <f>6+1+1</f>
        <v>8</v>
      </c>
      <c r="P68" s="57"/>
      <c r="Q68" s="57">
        <f t="shared" si="19"/>
        <v>8</v>
      </c>
      <c r="R68" s="34">
        <f t="shared" si="14"/>
        <v>0</v>
      </c>
      <c r="S68" s="34">
        <f t="shared" si="14"/>
        <v>0</v>
      </c>
      <c r="T68" s="34">
        <f t="shared" si="14"/>
        <v>8</v>
      </c>
      <c r="U68" s="34">
        <f t="shared" si="14"/>
        <v>0</v>
      </c>
      <c r="V68" s="66">
        <f t="shared" si="8"/>
        <v>8</v>
      </c>
      <c r="W68" s="66">
        <f t="shared" si="4"/>
        <v>8</v>
      </c>
      <c r="X68" s="74">
        <f t="shared" si="5"/>
        <v>100</v>
      </c>
      <c r="Y68" s="64">
        <f t="shared" si="6"/>
        <v>6</v>
      </c>
      <c r="Z68" s="75">
        <f t="shared" si="7"/>
        <v>75</v>
      </c>
      <c r="AA68" s="76">
        <v>5</v>
      </c>
    </row>
    <row r="69" spans="1:27" ht="27.75" hidden="1">
      <c r="A69" s="80"/>
      <c r="B69" s="81"/>
      <c r="C69" s="33" t="s">
        <v>105</v>
      </c>
      <c r="D69" s="57">
        <v>2</v>
      </c>
      <c r="E69" s="57">
        <v>0</v>
      </c>
      <c r="F69" s="57"/>
      <c r="G69" s="57"/>
      <c r="H69" s="57"/>
      <c r="I69" s="57">
        <v>0</v>
      </c>
      <c r="J69" s="57"/>
      <c r="K69" s="57">
        <f>+J69+I69+H69+G69+F69</f>
        <v>0</v>
      </c>
      <c r="L69" s="57"/>
      <c r="M69" s="57"/>
      <c r="N69" s="57"/>
      <c r="O69" s="57">
        <v>2</v>
      </c>
      <c r="P69" s="57"/>
      <c r="Q69" s="57">
        <f t="shared" si="19"/>
        <v>2</v>
      </c>
      <c r="R69" s="34">
        <f t="shared" si="14"/>
        <v>0</v>
      </c>
      <c r="S69" s="34">
        <f t="shared" si="14"/>
        <v>0</v>
      </c>
      <c r="T69" s="34">
        <f t="shared" si="14"/>
        <v>2</v>
      </c>
      <c r="U69" s="34">
        <f t="shared" si="14"/>
        <v>0</v>
      </c>
      <c r="V69" s="66">
        <f t="shared" si="8"/>
        <v>2</v>
      </c>
      <c r="W69" s="66">
        <f t="shared" si="4"/>
        <v>2</v>
      </c>
      <c r="X69" s="74">
        <f t="shared" si="5"/>
        <v>100</v>
      </c>
      <c r="Y69" s="64">
        <f t="shared" si="6"/>
        <v>1.5</v>
      </c>
      <c r="Z69" s="75">
        <f t="shared" si="7"/>
        <v>75</v>
      </c>
      <c r="AA69" s="76">
        <v>5</v>
      </c>
    </row>
    <row r="70" spans="1:27" ht="27.75">
      <c r="A70" s="80"/>
      <c r="B70" s="81"/>
      <c r="C70" s="33" t="s">
        <v>218</v>
      </c>
      <c r="D70" s="57">
        <f aca="true" t="shared" si="21" ref="D70:P70">SUM(D67:D69)</f>
        <v>7</v>
      </c>
      <c r="E70" s="57">
        <f t="shared" si="21"/>
        <v>8</v>
      </c>
      <c r="F70" s="57">
        <f t="shared" si="21"/>
        <v>0</v>
      </c>
      <c r="G70" s="57">
        <f t="shared" si="21"/>
        <v>0</v>
      </c>
      <c r="H70" s="57">
        <f t="shared" si="21"/>
        <v>0</v>
      </c>
      <c r="I70" s="57">
        <f t="shared" si="21"/>
        <v>0</v>
      </c>
      <c r="J70" s="57">
        <f t="shared" si="21"/>
        <v>0</v>
      </c>
      <c r="K70" s="57">
        <f t="shared" si="21"/>
        <v>0</v>
      </c>
      <c r="L70" s="57">
        <f t="shared" si="21"/>
        <v>0</v>
      </c>
      <c r="M70" s="57">
        <f t="shared" si="21"/>
        <v>1</v>
      </c>
      <c r="N70" s="57">
        <f t="shared" si="21"/>
        <v>0</v>
      </c>
      <c r="O70" s="57">
        <f t="shared" si="21"/>
        <v>14</v>
      </c>
      <c r="P70" s="57">
        <f t="shared" si="21"/>
        <v>0</v>
      </c>
      <c r="Q70" s="57">
        <f t="shared" si="19"/>
        <v>15</v>
      </c>
      <c r="R70" s="34">
        <f t="shared" si="14"/>
        <v>1</v>
      </c>
      <c r="S70" s="34">
        <f t="shared" si="14"/>
        <v>0</v>
      </c>
      <c r="T70" s="34">
        <f t="shared" si="14"/>
        <v>14</v>
      </c>
      <c r="U70" s="34">
        <f t="shared" si="14"/>
        <v>0</v>
      </c>
      <c r="V70" s="66">
        <f t="shared" si="8"/>
        <v>15</v>
      </c>
      <c r="W70" s="66">
        <f t="shared" si="4"/>
        <v>15</v>
      </c>
      <c r="X70" s="74">
        <f t="shared" si="5"/>
        <v>100</v>
      </c>
      <c r="Y70" s="64">
        <f t="shared" si="6"/>
        <v>10.75</v>
      </c>
      <c r="Z70" s="75">
        <f t="shared" si="7"/>
        <v>71.66666666666667</v>
      </c>
      <c r="AA70" s="76">
        <v>5</v>
      </c>
    </row>
    <row r="71" spans="1:27" ht="27.75">
      <c r="A71" s="79" t="s">
        <v>220</v>
      </c>
      <c r="B71" s="79"/>
      <c r="C71" s="79"/>
      <c r="D71" s="67">
        <f>+D72+D73+D80+D86+D95+D101+D106</f>
        <v>68</v>
      </c>
      <c r="E71" s="67">
        <f aca="true" t="shared" si="22" ref="E71:J71">+E72+E73+E80+E86+E95+E101+E106</f>
        <v>62</v>
      </c>
      <c r="F71" s="67">
        <f t="shared" si="22"/>
        <v>8</v>
      </c>
      <c r="G71" s="67">
        <f t="shared" si="22"/>
        <v>0</v>
      </c>
      <c r="H71" s="67">
        <f t="shared" si="22"/>
        <v>3</v>
      </c>
      <c r="I71" s="67">
        <f t="shared" si="22"/>
        <v>3</v>
      </c>
      <c r="J71" s="67">
        <f t="shared" si="22"/>
        <v>0</v>
      </c>
      <c r="K71" s="57">
        <f aca="true" t="shared" si="23" ref="K71:K79">+J71+I71+H71+G71+F71</f>
        <v>14</v>
      </c>
      <c r="L71" s="67">
        <f>+L72+L73+L80+L86+L95+L101+L106</f>
        <v>0</v>
      </c>
      <c r="M71" s="67">
        <f>+M72+M73+M80+M86+M95+M101+M106</f>
        <v>11</v>
      </c>
      <c r="N71" s="67">
        <f>+N72+N73+N80+N86+N95+N101+N106</f>
        <v>17</v>
      </c>
      <c r="O71" s="67">
        <f>+O72+O73+O80+O86+O95+O101+O106</f>
        <v>67</v>
      </c>
      <c r="P71" s="67">
        <f>+P72+P73+P80+P86+P95+P101+P106</f>
        <v>21</v>
      </c>
      <c r="Q71" s="57">
        <f t="shared" si="19"/>
        <v>116</v>
      </c>
      <c r="R71" s="34">
        <f t="shared" si="14"/>
        <v>11</v>
      </c>
      <c r="S71" s="34">
        <f t="shared" si="14"/>
        <v>20</v>
      </c>
      <c r="T71" s="34">
        <f t="shared" si="14"/>
        <v>70</v>
      </c>
      <c r="U71" s="34">
        <f t="shared" si="14"/>
        <v>21</v>
      </c>
      <c r="V71" s="66">
        <f t="shared" si="8"/>
        <v>122</v>
      </c>
      <c r="W71" s="66">
        <f t="shared" si="4"/>
        <v>130</v>
      </c>
      <c r="X71" s="74">
        <f t="shared" si="5"/>
        <v>93.84615384615384</v>
      </c>
      <c r="Y71" s="64">
        <f t="shared" si="6"/>
        <v>86.25</v>
      </c>
      <c r="Z71" s="75">
        <f t="shared" si="7"/>
        <v>66.34615384615384</v>
      </c>
      <c r="AA71" s="76">
        <v>5</v>
      </c>
    </row>
    <row r="72" spans="1:27" ht="27.75">
      <c r="A72" s="34">
        <v>1</v>
      </c>
      <c r="B72" s="55" t="s">
        <v>43</v>
      </c>
      <c r="C72" s="33" t="s">
        <v>44</v>
      </c>
      <c r="D72" s="57">
        <v>1</v>
      </c>
      <c r="E72" s="57">
        <v>0</v>
      </c>
      <c r="F72" s="57"/>
      <c r="G72" s="57"/>
      <c r="H72" s="57"/>
      <c r="I72" s="57">
        <v>0</v>
      </c>
      <c r="J72" s="57"/>
      <c r="K72" s="57">
        <f t="shared" si="23"/>
        <v>0</v>
      </c>
      <c r="L72" s="57"/>
      <c r="M72" s="57"/>
      <c r="N72" s="57"/>
      <c r="O72" s="57">
        <v>1</v>
      </c>
      <c r="P72" s="57"/>
      <c r="Q72" s="57">
        <f t="shared" si="19"/>
        <v>1</v>
      </c>
      <c r="R72" s="34">
        <f t="shared" si="14"/>
        <v>0</v>
      </c>
      <c r="S72" s="34">
        <f t="shared" si="14"/>
        <v>0</v>
      </c>
      <c r="T72" s="34">
        <f t="shared" si="14"/>
        <v>1</v>
      </c>
      <c r="U72" s="34">
        <f t="shared" si="14"/>
        <v>0</v>
      </c>
      <c r="V72" s="66">
        <f t="shared" si="8"/>
        <v>1</v>
      </c>
      <c r="W72" s="66">
        <f aca="true" t="shared" si="24" ref="W72:W115">+K72+Q72</f>
        <v>1</v>
      </c>
      <c r="X72" s="74">
        <f aca="true" t="shared" si="25" ref="X72:X115">+V72/W72*100</f>
        <v>100</v>
      </c>
      <c r="Y72" s="64">
        <f t="shared" si="6"/>
        <v>0.75</v>
      </c>
      <c r="Z72" s="75">
        <f aca="true" t="shared" si="26" ref="Z72:Z115">+Y72/W72*100</f>
        <v>75</v>
      </c>
      <c r="AA72" s="76">
        <v>5</v>
      </c>
    </row>
    <row r="73" spans="1:27" ht="48">
      <c r="A73" s="34">
        <v>2</v>
      </c>
      <c r="B73" s="55" t="s">
        <v>41</v>
      </c>
      <c r="C73" s="33" t="s">
        <v>42</v>
      </c>
      <c r="D73" s="57">
        <v>0</v>
      </c>
      <c r="E73" s="57">
        <v>1</v>
      </c>
      <c r="F73" s="57"/>
      <c r="G73" s="57"/>
      <c r="H73" s="57"/>
      <c r="I73" s="57">
        <v>0</v>
      </c>
      <c r="J73" s="57"/>
      <c r="K73" s="57">
        <f t="shared" si="23"/>
        <v>0</v>
      </c>
      <c r="L73" s="57"/>
      <c r="M73" s="57"/>
      <c r="N73" s="57"/>
      <c r="O73" s="57">
        <v>1</v>
      </c>
      <c r="P73" s="57"/>
      <c r="Q73" s="57">
        <f t="shared" si="19"/>
        <v>1</v>
      </c>
      <c r="R73" s="34">
        <f aca="true" t="shared" si="27" ref="R73:U108">+M73+G73</f>
        <v>0</v>
      </c>
      <c r="S73" s="34">
        <f t="shared" si="27"/>
        <v>0</v>
      </c>
      <c r="T73" s="34">
        <f t="shared" si="27"/>
        <v>1</v>
      </c>
      <c r="U73" s="34">
        <f t="shared" si="27"/>
        <v>0</v>
      </c>
      <c r="V73" s="66">
        <f aca="true" t="shared" si="28" ref="V73:V115">+U73+T73+S73+R73</f>
        <v>1</v>
      </c>
      <c r="W73" s="66">
        <f t="shared" si="24"/>
        <v>1</v>
      </c>
      <c r="X73" s="74">
        <f t="shared" si="25"/>
        <v>100</v>
      </c>
      <c r="Y73" s="64">
        <f aca="true" t="shared" si="29" ref="Y73:Y115">+R73*0.25+S73*0.5+T73*0.75+U73*1</f>
        <v>0.75</v>
      </c>
      <c r="Z73" s="75">
        <f t="shared" si="26"/>
        <v>75</v>
      </c>
      <c r="AA73" s="76">
        <v>5</v>
      </c>
    </row>
    <row r="74" spans="1:27" ht="27.75" hidden="1">
      <c r="A74" s="80">
        <v>3</v>
      </c>
      <c r="B74" s="103" t="s">
        <v>131</v>
      </c>
      <c r="C74" s="33" t="s">
        <v>132</v>
      </c>
      <c r="D74" s="57">
        <v>2</v>
      </c>
      <c r="E74" s="57">
        <v>0</v>
      </c>
      <c r="F74" s="57"/>
      <c r="G74" s="57"/>
      <c r="H74" s="57"/>
      <c r="I74" s="57">
        <v>0</v>
      </c>
      <c r="J74" s="57"/>
      <c r="K74" s="57">
        <f t="shared" si="23"/>
        <v>0</v>
      </c>
      <c r="L74" s="57"/>
      <c r="M74" s="57"/>
      <c r="N74" s="57"/>
      <c r="O74" s="57">
        <v>2</v>
      </c>
      <c r="P74" s="57"/>
      <c r="Q74" s="57">
        <f t="shared" si="19"/>
        <v>2</v>
      </c>
      <c r="R74" s="34">
        <f t="shared" si="27"/>
        <v>0</v>
      </c>
      <c r="S74" s="34">
        <f t="shared" si="27"/>
        <v>0</v>
      </c>
      <c r="T74" s="34">
        <f t="shared" si="27"/>
        <v>2</v>
      </c>
      <c r="U74" s="34">
        <f t="shared" si="27"/>
        <v>0</v>
      </c>
      <c r="V74" s="66">
        <f t="shared" si="28"/>
        <v>2</v>
      </c>
      <c r="W74" s="66">
        <f t="shared" si="24"/>
        <v>2</v>
      </c>
      <c r="X74" s="74">
        <f t="shared" si="25"/>
        <v>100</v>
      </c>
      <c r="Y74" s="64">
        <f t="shared" si="29"/>
        <v>1.5</v>
      </c>
      <c r="Z74" s="75">
        <f t="shared" si="26"/>
        <v>75</v>
      </c>
      <c r="AA74" s="76">
        <v>5</v>
      </c>
    </row>
    <row r="75" spans="1:27" ht="27.75" hidden="1">
      <c r="A75" s="80"/>
      <c r="B75" s="103"/>
      <c r="C75" s="33" t="s">
        <v>300</v>
      </c>
      <c r="D75" s="57">
        <f>3+2</f>
        <v>5</v>
      </c>
      <c r="E75" s="57">
        <v>0</v>
      </c>
      <c r="F75" s="57"/>
      <c r="G75" s="57"/>
      <c r="H75" s="57"/>
      <c r="I75" s="57">
        <v>0</v>
      </c>
      <c r="J75" s="57"/>
      <c r="K75" s="57">
        <f t="shared" si="23"/>
        <v>0</v>
      </c>
      <c r="L75" s="57"/>
      <c r="M75" s="57"/>
      <c r="N75" s="57"/>
      <c r="O75" s="57">
        <f>2+1</f>
        <v>3</v>
      </c>
      <c r="P75" s="57">
        <f>1+1</f>
        <v>2</v>
      </c>
      <c r="Q75" s="57">
        <f t="shared" si="19"/>
        <v>5</v>
      </c>
      <c r="R75" s="34">
        <f t="shared" si="27"/>
        <v>0</v>
      </c>
      <c r="S75" s="34">
        <f t="shared" si="27"/>
        <v>0</v>
      </c>
      <c r="T75" s="34">
        <f t="shared" si="27"/>
        <v>3</v>
      </c>
      <c r="U75" s="34">
        <f t="shared" si="27"/>
        <v>2</v>
      </c>
      <c r="V75" s="66">
        <f t="shared" si="28"/>
        <v>5</v>
      </c>
      <c r="W75" s="66">
        <f t="shared" si="24"/>
        <v>5</v>
      </c>
      <c r="X75" s="74">
        <f t="shared" si="25"/>
        <v>100</v>
      </c>
      <c r="Y75" s="64">
        <f t="shared" si="29"/>
        <v>4.25</v>
      </c>
      <c r="Z75" s="75">
        <f t="shared" si="26"/>
        <v>85</v>
      </c>
      <c r="AA75" s="76">
        <v>5</v>
      </c>
    </row>
    <row r="76" spans="1:27" ht="27.75" hidden="1">
      <c r="A76" s="80"/>
      <c r="B76" s="103"/>
      <c r="C76" s="33" t="s">
        <v>295</v>
      </c>
      <c r="D76" s="57">
        <v>1</v>
      </c>
      <c r="E76" s="57">
        <v>0</v>
      </c>
      <c r="F76" s="57"/>
      <c r="G76" s="57"/>
      <c r="H76" s="57"/>
      <c r="I76" s="57">
        <v>0</v>
      </c>
      <c r="J76" s="57"/>
      <c r="K76" s="57">
        <f t="shared" si="23"/>
        <v>0</v>
      </c>
      <c r="L76" s="57"/>
      <c r="M76" s="57"/>
      <c r="N76" s="57"/>
      <c r="O76" s="57">
        <v>1</v>
      </c>
      <c r="P76" s="57"/>
      <c r="Q76" s="57">
        <f t="shared" si="19"/>
        <v>1</v>
      </c>
      <c r="R76" s="34">
        <f t="shared" si="27"/>
        <v>0</v>
      </c>
      <c r="S76" s="34">
        <f t="shared" si="27"/>
        <v>0</v>
      </c>
      <c r="T76" s="34">
        <f t="shared" si="27"/>
        <v>1</v>
      </c>
      <c r="U76" s="34">
        <f t="shared" si="27"/>
        <v>0</v>
      </c>
      <c r="V76" s="66">
        <f t="shared" si="28"/>
        <v>1</v>
      </c>
      <c r="W76" s="66">
        <f t="shared" si="24"/>
        <v>1</v>
      </c>
      <c r="X76" s="74">
        <f t="shared" si="25"/>
        <v>100</v>
      </c>
      <c r="Y76" s="64">
        <f t="shared" si="29"/>
        <v>0.75</v>
      </c>
      <c r="Z76" s="75">
        <f t="shared" si="26"/>
        <v>75</v>
      </c>
      <c r="AA76" s="76">
        <v>5</v>
      </c>
    </row>
    <row r="77" spans="1:27" ht="27.75" hidden="1">
      <c r="A77" s="80"/>
      <c r="B77" s="103"/>
      <c r="C77" s="33" t="s">
        <v>48</v>
      </c>
      <c r="D77" s="57">
        <v>1</v>
      </c>
      <c r="E77" s="57">
        <v>0</v>
      </c>
      <c r="F77" s="57"/>
      <c r="G77" s="57"/>
      <c r="H77" s="57">
        <v>0</v>
      </c>
      <c r="I77" s="57"/>
      <c r="J77" s="57"/>
      <c r="K77" s="57">
        <f t="shared" si="23"/>
        <v>0</v>
      </c>
      <c r="L77" s="57"/>
      <c r="M77" s="57"/>
      <c r="N77" s="57">
        <v>1</v>
      </c>
      <c r="O77" s="57"/>
      <c r="P77" s="57"/>
      <c r="Q77" s="57">
        <f t="shared" si="19"/>
        <v>1</v>
      </c>
      <c r="R77" s="34">
        <f t="shared" si="27"/>
        <v>0</v>
      </c>
      <c r="S77" s="34">
        <f t="shared" si="27"/>
        <v>1</v>
      </c>
      <c r="T77" s="34">
        <f t="shared" si="27"/>
        <v>0</v>
      </c>
      <c r="U77" s="34">
        <f t="shared" si="27"/>
        <v>0</v>
      </c>
      <c r="V77" s="66">
        <f t="shared" si="28"/>
        <v>1</v>
      </c>
      <c r="W77" s="66">
        <f t="shared" si="24"/>
        <v>1</v>
      </c>
      <c r="X77" s="74">
        <f t="shared" si="25"/>
        <v>100</v>
      </c>
      <c r="Y77" s="64">
        <f t="shared" si="29"/>
        <v>0.5</v>
      </c>
      <c r="Z77" s="75">
        <f t="shared" si="26"/>
        <v>50</v>
      </c>
      <c r="AA77" s="76">
        <v>5</v>
      </c>
    </row>
    <row r="78" spans="1:27" ht="27.75" hidden="1">
      <c r="A78" s="80"/>
      <c r="B78" s="103"/>
      <c r="C78" s="33" t="s">
        <v>49</v>
      </c>
      <c r="D78" s="57">
        <v>1</v>
      </c>
      <c r="E78" s="57">
        <v>0</v>
      </c>
      <c r="F78" s="57"/>
      <c r="G78" s="57"/>
      <c r="H78" s="57">
        <v>0</v>
      </c>
      <c r="I78" s="57"/>
      <c r="J78" s="57"/>
      <c r="K78" s="57">
        <f t="shared" si="23"/>
        <v>0</v>
      </c>
      <c r="L78" s="57"/>
      <c r="M78" s="57"/>
      <c r="N78" s="57">
        <v>1</v>
      </c>
      <c r="O78" s="57"/>
      <c r="P78" s="57"/>
      <c r="Q78" s="57">
        <f t="shared" si="19"/>
        <v>1</v>
      </c>
      <c r="R78" s="34">
        <f t="shared" si="27"/>
        <v>0</v>
      </c>
      <c r="S78" s="34">
        <f t="shared" si="27"/>
        <v>1</v>
      </c>
      <c r="T78" s="34">
        <f t="shared" si="27"/>
        <v>0</v>
      </c>
      <c r="U78" s="34">
        <f t="shared" si="27"/>
        <v>0</v>
      </c>
      <c r="V78" s="66">
        <f t="shared" si="28"/>
        <v>1</v>
      </c>
      <c r="W78" s="66">
        <f t="shared" si="24"/>
        <v>1</v>
      </c>
      <c r="X78" s="74">
        <f t="shared" si="25"/>
        <v>100</v>
      </c>
      <c r="Y78" s="64">
        <f t="shared" si="29"/>
        <v>0.5</v>
      </c>
      <c r="Z78" s="75">
        <f t="shared" si="26"/>
        <v>50</v>
      </c>
      <c r="AA78" s="76">
        <v>5</v>
      </c>
    </row>
    <row r="79" spans="1:27" ht="27.75" hidden="1">
      <c r="A79" s="80"/>
      <c r="B79" s="103"/>
      <c r="C79" s="33" t="s">
        <v>0</v>
      </c>
      <c r="D79" s="57">
        <v>1</v>
      </c>
      <c r="E79" s="57"/>
      <c r="F79" s="57"/>
      <c r="G79" s="57"/>
      <c r="H79" s="57"/>
      <c r="I79" s="57"/>
      <c r="J79" s="57"/>
      <c r="K79" s="57">
        <f t="shared" si="23"/>
        <v>0</v>
      </c>
      <c r="L79" s="57"/>
      <c r="M79" s="57"/>
      <c r="N79" s="57"/>
      <c r="O79" s="57">
        <v>1</v>
      </c>
      <c r="P79" s="57"/>
      <c r="Q79" s="57">
        <f>+P79+O79+N79+M79+L79</f>
        <v>1</v>
      </c>
      <c r="R79" s="34">
        <f>+M79+G79</f>
        <v>0</v>
      </c>
      <c r="S79" s="34">
        <f>+N79+H79</f>
        <v>0</v>
      </c>
      <c r="T79" s="34">
        <f>+O79+I79</f>
        <v>1</v>
      </c>
      <c r="U79" s="34">
        <f>+P79+J79</f>
        <v>0</v>
      </c>
      <c r="V79" s="66">
        <f>+U79+T79+S79+R79</f>
        <v>1</v>
      </c>
      <c r="W79" s="66">
        <f>+K79+Q79</f>
        <v>1</v>
      </c>
      <c r="X79" s="74">
        <f>+V79/W79*100</f>
        <v>100</v>
      </c>
      <c r="Y79" s="64">
        <f>+R79*0.25+S79*0.5+T79*0.75+U79*1</f>
        <v>0.75</v>
      </c>
      <c r="Z79" s="75">
        <f>+Y79/W79*100</f>
        <v>75</v>
      </c>
      <c r="AA79" s="76">
        <v>5</v>
      </c>
    </row>
    <row r="80" spans="1:27" ht="27.75">
      <c r="A80" s="80"/>
      <c r="B80" s="103"/>
      <c r="C80" s="33" t="s">
        <v>218</v>
      </c>
      <c r="D80" s="57">
        <f>+D79+D78+D77+D76+D75+D74</f>
        <v>11</v>
      </c>
      <c r="E80" s="57">
        <f aca="true" t="shared" si="30" ref="E80:W80">+E79+E78+E77+E76+E75+E74</f>
        <v>0</v>
      </c>
      <c r="F80" s="57">
        <f t="shared" si="30"/>
        <v>0</v>
      </c>
      <c r="G80" s="57">
        <f t="shared" si="30"/>
        <v>0</v>
      </c>
      <c r="H80" s="57">
        <f t="shared" si="30"/>
        <v>0</v>
      </c>
      <c r="I80" s="57">
        <f t="shared" si="30"/>
        <v>0</v>
      </c>
      <c r="J80" s="57">
        <f t="shared" si="30"/>
        <v>0</v>
      </c>
      <c r="K80" s="57">
        <f t="shared" si="30"/>
        <v>0</v>
      </c>
      <c r="L80" s="57">
        <f t="shared" si="30"/>
        <v>0</v>
      </c>
      <c r="M80" s="57">
        <f t="shared" si="30"/>
        <v>0</v>
      </c>
      <c r="N80" s="57">
        <f t="shared" si="30"/>
        <v>2</v>
      </c>
      <c r="O80" s="57">
        <f t="shared" si="30"/>
        <v>7</v>
      </c>
      <c r="P80" s="57">
        <f t="shared" si="30"/>
        <v>2</v>
      </c>
      <c r="Q80" s="57">
        <f t="shared" si="30"/>
        <v>11</v>
      </c>
      <c r="R80" s="57">
        <f t="shared" si="30"/>
        <v>0</v>
      </c>
      <c r="S80" s="57">
        <f t="shared" si="30"/>
        <v>2</v>
      </c>
      <c r="T80" s="57">
        <f t="shared" si="30"/>
        <v>7</v>
      </c>
      <c r="U80" s="57">
        <f t="shared" si="30"/>
        <v>2</v>
      </c>
      <c r="V80" s="57">
        <f t="shared" si="30"/>
        <v>11</v>
      </c>
      <c r="W80" s="57">
        <f t="shared" si="30"/>
        <v>11</v>
      </c>
      <c r="X80" s="74">
        <f t="shared" si="25"/>
        <v>100</v>
      </c>
      <c r="Y80" s="64">
        <f t="shared" si="29"/>
        <v>8.25</v>
      </c>
      <c r="Z80" s="75">
        <f t="shared" si="26"/>
        <v>75</v>
      </c>
      <c r="AA80" s="76">
        <v>5</v>
      </c>
    </row>
    <row r="81" spans="1:27" ht="27.75" hidden="1">
      <c r="A81" s="80">
        <v>4</v>
      </c>
      <c r="B81" s="81" t="s">
        <v>109</v>
      </c>
      <c r="C81" s="33" t="s">
        <v>172</v>
      </c>
      <c r="D81" s="57">
        <v>0</v>
      </c>
      <c r="E81" s="57">
        <v>2</v>
      </c>
      <c r="F81" s="57"/>
      <c r="G81" s="57"/>
      <c r="H81" s="57">
        <v>0</v>
      </c>
      <c r="I81" s="57">
        <v>0</v>
      </c>
      <c r="J81" s="57"/>
      <c r="K81" s="57">
        <f>+J81+I81+H81+G81+F81</f>
        <v>0</v>
      </c>
      <c r="L81" s="57"/>
      <c r="M81" s="57"/>
      <c r="N81" s="57">
        <v>1</v>
      </c>
      <c r="O81" s="57">
        <v>1</v>
      </c>
      <c r="P81" s="57"/>
      <c r="Q81" s="57">
        <f t="shared" si="19"/>
        <v>2</v>
      </c>
      <c r="R81" s="34">
        <f t="shared" si="27"/>
        <v>0</v>
      </c>
      <c r="S81" s="34">
        <f t="shared" si="27"/>
        <v>1</v>
      </c>
      <c r="T81" s="34">
        <f t="shared" si="27"/>
        <v>1</v>
      </c>
      <c r="U81" s="34">
        <f t="shared" si="27"/>
        <v>0</v>
      </c>
      <c r="V81" s="66">
        <f t="shared" si="28"/>
        <v>2</v>
      </c>
      <c r="W81" s="66">
        <f t="shared" si="24"/>
        <v>2</v>
      </c>
      <c r="X81" s="74">
        <f t="shared" si="25"/>
        <v>100</v>
      </c>
      <c r="Y81" s="64">
        <f t="shared" si="29"/>
        <v>1.25</v>
      </c>
      <c r="Z81" s="75">
        <f t="shared" si="26"/>
        <v>62.5</v>
      </c>
      <c r="AA81" s="76">
        <v>5</v>
      </c>
    </row>
    <row r="82" spans="1:27" ht="27.75" hidden="1">
      <c r="A82" s="80"/>
      <c r="B82" s="81"/>
      <c r="C82" s="33" t="s">
        <v>130</v>
      </c>
      <c r="D82" s="57">
        <v>0</v>
      </c>
      <c r="E82" s="57">
        <f>6+1</f>
        <v>7</v>
      </c>
      <c r="F82" s="57">
        <v>4</v>
      </c>
      <c r="G82" s="57"/>
      <c r="H82" s="57">
        <f>2+1</f>
        <v>3</v>
      </c>
      <c r="I82" s="57"/>
      <c r="J82" s="57"/>
      <c r="K82" s="57">
        <f>+J82+I82+H82+G82+F82</f>
        <v>7</v>
      </c>
      <c r="L82" s="57"/>
      <c r="M82" s="57"/>
      <c r="N82" s="57">
        <v>0</v>
      </c>
      <c r="O82" s="57"/>
      <c r="P82" s="57"/>
      <c r="Q82" s="57">
        <f t="shared" si="19"/>
        <v>0</v>
      </c>
      <c r="R82" s="34">
        <f t="shared" si="27"/>
        <v>0</v>
      </c>
      <c r="S82" s="34">
        <f t="shared" si="27"/>
        <v>3</v>
      </c>
      <c r="T82" s="34">
        <f t="shared" si="27"/>
        <v>0</v>
      </c>
      <c r="U82" s="34">
        <f t="shared" si="27"/>
        <v>0</v>
      </c>
      <c r="V82" s="66">
        <f t="shared" si="28"/>
        <v>3</v>
      </c>
      <c r="W82" s="66">
        <f t="shared" si="24"/>
        <v>7</v>
      </c>
      <c r="X82" s="74">
        <f t="shared" si="25"/>
        <v>42.857142857142854</v>
      </c>
      <c r="Y82" s="64">
        <f t="shared" si="29"/>
        <v>1.5</v>
      </c>
      <c r="Z82" s="75">
        <f t="shared" si="26"/>
        <v>21.428571428571427</v>
      </c>
      <c r="AA82" s="76">
        <v>5</v>
      </c>
    </row>
    <row r="83" spans="1:27" ht="27.75" hidden="1">
      <c r="A83" s="80"/>
      <c r="B83" s="81"/>
      <c r="C83" s="33" t="s">
        <v>110</v>
      </c>
      <c r="D83" s="57">
        <v>1</v>
      </c>
      <c r="E83" s="57">
        <v>0</v>
      </c>
      <c r="F83" s="57"/>
      <c r="G83" s="57"/>
      <c r="H83" s="57">
        <v>0</v>
      </c>
      <c r="I83" s="57"/>
      <c r="J83" s="57"/>
      <c r="K83" s="57">
        <f>+J83+I83+H83+G83+F83</f>
        <v>0</v>
      </c>
      <c r="L83" s="57"/>
      <c r="M83" s="57"/>
      <c r="N83" s="57">
        <v>1</v>
      </c>
      <c r="O83" s="57"/>
      <c r="P83" s="57"/>
      <c r="Q83" s="57">
        <f t="shared" si="19"/>
        <v>1</v>
      </c>
      <c r="R83" s="34">
        <f t="shared" si="27"/>
        <v>0</v>
      </c>
      <c r="S83" s="34">
        <f t="shared" si="27"/>
        <v>1</v>
      </c>
      <c r="T83" s="34">
        <f t="shared" si="27"/>
        <v>0</v>
      </c>
      <c r="U83" s="34">
        <f t="shared" si="27"/>
        <v>0</v>
      </c>
      <c r="V83" s="66">
        <f t="shared" si="28"/>
        <v>1</v>
      </c>
      <c r="W83" s="66">
        <f t="shared" si="24"/>
        <v>1</v>
      </c>
      <c r="X83" s="74">
        <f t="shared" si="25"/>
        <v>100</v>
      </c>
      <c r="Y83" s="64">
        <f t="shared" si="29"/>
        <v>0.5</v>
      </c>
      <c r="Z83" s="75">
        <f t="shared" si="26"/>
        <v>50</v>
      </c>
      <c r="AA83" s="76">
        <v>5</v>
      </c>
    </row>
    <row r="84" spans="1:27" ht="27.75" hidden="1">
      <c r="A84" s="80"/>
      <c r="B84" s="81"/>
      <c r="C84" s="33" t="s">
        <v>302</v>
      </c>
      <c r="D84" s="57">
        <v>2</v>
      </c>
      <c r="E84" s="57">
        <v>0</v>
      </c>
      <c r="F84" s="57"/>
      <c r="G84" s="57">
        <v>0</v>
      </c>
      <c r="H84" s="57"/>
      <c r="I84" s="57">
        <v>0</v>
      </c>
      <c r="J84" s="57"/>
      <c r="K84" s="57">
        <f>+J84+I84+H84+G84+F84</f>
        <v>0</v>
      </c>
      <c r="L84" s="57"/>
      <c r="M84" s="57">
        <v>1</v>
      </c>
      <c r="N84" s="57"/>
      <c r="O84" s="57">
        <v>1</v>
      </c>
      <c r="P84" s="57"/>
      <c r="Q84" s="57">
        <f t="shared" si="19"/>
        <v>2</v>
      </c>
      <c r="R84" s="34">
        <f t="shared" si="27"/>
        <v>1</v>
      </c>
      <c r="S84" s="34">
        <f t="shared" si="27"/>
        <v>0</v>
      </c>
      <c r="T84" s="34">
        <f t="shared" si="27"/>
        <v>1</v>
      </c>
      <c r="U84" s="34">
        <f t="shared" si="27"/>
        <v>0</v>
      </c>
      <c r="V84" s="66">
        <f t="shared" si="28"/>
        <v>2</v>
      </c>
      <c r="W84" s="66">
        <f t="shared" si="24"/>
        <v>2</v>
      </c>
      <c r="X84" s="74">
        <f t="shared" si="25"/>
        <v>100</v>
      </c>
      <c r="Y84" s="64">
        <f t="shared" si="29"/>
        <v>1</v>
      </c>
      <c r="Z84" s="75">
        <f t="shared" si="26"/>
        <v>50</v>
      </c>
      <c r="AA84" s="76">
        <v>5</v>
      </c>
    </row>
    <row r="85" spans="1:27" ht="27.75" hidden="1">
      <c r="A85" s="80"/>
      <c r="B85" s="81"/>
      <c r="C85" s="33" t="s">
        <v>245</v>
      </c>
      <c r="D85" s="57">
        <v>0</v>
      </c>
      <c r="E85" s="57">
        <v>7</v>
      </c>
      <c r="F85" s="57">
        <v>4</v>
      </c>
      <c r="G85" s="57"/>
      <c r="H85" s="57"/>
      <c r="I85" s="57">
        <v>3</v>
      </c>
      <c r="J85" s="57"/>
      <c r="K85" s="57">
        <f>+J85+I85+H85+G85+F85</f>
        <v>7</v>
      </c>
      <c r="L85" s="57"/>
      <c r="M85" s="57"/>
      <c r="N85" s="57"/>
      <c r="O85" s="57">
        <v>0</v>
      </c>
      <c r="P85" s="57"/>
      <c r="Q85" s="57">
        <f t="shared" si="19"/>
        <v>0</v>
      </c>
      <c r="R85" s="34">
        <f t="shared" si="27"/>
        <v>0</v>
      </c>
      <c r="S85" s="34">
        <f t="shared" si="27"/>
        <v>0</v>
      </c>
      <c r="T85" s="34">
        <f t="shared" si="27"/>
        <v>3</v>
      </c>
      <c r="U85" s="34">
        <f t="shared" si="27"/>
        <v>0</v>
      </c>
      <c r="V85" s="66">
        <f t="shared" si="28"/>
        <v>3</v>
      </c>
      <c r="W85" s="66">
        <f t="shared" si="24"/>
        <v>7</v>
      </c>
      <c r="X85" s="74">
        <f t="shared" si="25"/>
        <v>42.857142857142854</v>
      </c>
      <c r="Y85" s="64">
        <f t="shared" si="29"/>
        <v>2.25</v>
      </c>
      <c r="Z85" s="75">
        <f t="shared" si="26"/>
        <v>32.142857142857146</v>
      </c>
      <c r="AA85" s="76">
        <v>5</v>
      </c>
    </row>
    <row r="86" spans="1:27" ht="27.75">
      <c r="A86" s="80"/>
      <c r="B86" s="81"/>
      <c r="C86" s="33" t="s">
        <v>218</v>
      </c>
      <c r="D86" s="57">
        <f aca="true" t="shared" si="31" ref="D86:P86">SUM(D81:D85)</f>
        <v>3</v>
      </c>
      <c r="E86" s="57">
        <f t="shared" si="31"/>
        <v>16</v>
      </c>
      <c r="F86" s="57">
        <f t="shared" si="31"/>
        <v>8</v>
      </c>
      <c r="G86" s="57">
        <f t="shared" si="31"/>
        <v>0</v>
      </c>
      <c r="H86" s="57">
        <f t="shared" si="31"/>
        <v>3</v>
      </c>
      <c r="I86" s="57">
        <f t="shared" si="31"/>
        <v>3</v>
      </c>
      <c r="J86" s="57">
        <f t="shared" si="31"/>
        <v>0</v>
      </c>
      <c r="K86" s="57">
        <f t="shared" si="31"/>
        <v>14</v>
      </c>
      <c r="L86" s="57">
        <f t="shared" si="31"/>
        <v>0</v>
      </c>
      <c r="M86" s="57">
        <f t="shared" si="31"/>
        <v>1</v>
      </c>
      <c r="N86" s="57">
        <f t="shared" si="31"/>
        <v>2</v>
      </c>
      <c r="O86" s="57">
        <f t="shared" si="31"/>
        <v>2</v>
      </c>
      <c r="P86" s="57">
        <f t="shared" si="31"/>
        <v>0</v>
      </c>
      <c r="Q86" s="57">
        <f t="shared" si="19"/>
        <v>5</v>
      </c>
      <c r="R86" s="34">
        <f t="shared" si="27"/>
        <v>1</v>
      </c>
      <c r="S86" s="34">
        <f t="shared" si="27"/>
        <v>5</v>
      </c>
      <c r="T86" s="34">
        <f t="shared" si="27"/>
        <v>5</v>
      </c>
      <c r="U86" s="34">
        <f t="shared" si="27"/>
        <v>0</v>
      </c>
      <c r="V86" s="66">
        <f t="shared" si="28"/>
        <v>11</v>
      </c>
      <c r="W86" s="66">
        <f t="shared" si="24"/>
        <v>19</v>
      </c>
      <c r="X86" s="74">
        <f t="shared" si="25"/>
        <v>57.89473684210527</v>
      </c>
      <c r="Y86" s="64">
        <f t="shared" si="29"/>
        <v>6.5</v>
      </c>
      <c r="Z86" s="75">
        <f t="shared" si="26"/>
        <v>34.21052631578947</v>
      </c>
      <c r="AA86" s="76">
        <v>5</v>
      </c>
    </row>
    <row r="87" spans="1:27" ht="27.75" hidden="1">
      <c r="A87" s="80">
        <v>5</v>
      </c>
      <c r="B87" s="81" t="s">
        <v>191</v>
      </c>
      <c r="C87" s="33" t="s">
        <v>174</v>
      </c>
      <c r="D87" s="57">
        <v>1</v>
      </c>
      <c r="E87" s="57">
        <f>9+1</f>
        <v>10</v>
      </c>
      <c r="F87" s="57"/>
      <c r="G87" s="57">
        <v>0</v>
      </c>
      <c r="H87" s="57"/>
      <c r="I87" s="57">
        <v>0</v>
      </c>
      <c r="J87" s="57"/>
      <c r="K87" s="57">
        <f aca="true" t="shared" si="32" ref="K87:K94">+J87+I87+H87+G87+F87</f>
        <v>0</v>
      </c>
      <c r="L87" s="57"/>
      <c r="M87" s="57">
        <f>4+1</f>
        <v>5</v>
      </c>
      <c r="N87" s="57"/>
      <c r="O87" s="57">
        <v>2</v>
      </c>
      <c r="P87" s="57">
        <v>4</v>
      </c>
      <c r="Q87" s="57">
        <f t="shared" si="19"/>
        <v>11</v>
      </c>
      <c r="R87" s="34">
        <f t="shared" si="27"/>
        <v>5</v>
      </c>
      <c r="S87" s="34">
        <f t="shared" si="27"/>
        <v>0</v>
      </c>
      <c r="T87" s="34">
        <f t="shared" si="27"/>
        <v>2</v>
      </c>
      <c r="U87" s="34">
        <f t="shared" si="27"/>
        <v>4</v>
      </c>
      <c r="V87" s="66">
        <f t="shared" si="28"/>
        <v>11</v>
      </c>
      <c r="W87" s="66">
        <f t="shared" si="24"/>
        <v>11</v>
      </c>
      <c r="X87" s="74">
        <f t="shared" si="25"/>
        <v>100</v>
      </c>
      <c r="Y87" s="64">
        <f t="shared" si="29"/>
        <v>6.75</v>
      </c>
      <c r="Z87" s="75">
        <f t="shared" si="26"/>
        <v>61.36363636363637</v>
      </c>
      <c r="AA87" s="76">
        <v>5</v>
      </c>
    </row>
    <row r="88" spans="1:27" ht="27.75" hidden="1">
      <c r="A88" s="80"/>
      <c r="B88" s="81"/>
      <c r="C88" s="33" t="s">
        <v>257</v>
      </c>
      <c r="D88" s="57">
        <v>2</v>
      </c>
      <c r="E88" s="57">
        <v>0</v>
      </c>
      <c r="F88" s="57"/>
      <c r="G88" s="57"/>
      <c r="H88" s="57"/>
      <c r="I88" s="57"/>
      <c r="J88" s="57"/>
      <c r="K88" s="57">
        <f t="shared" si="32"/>
        <v>0</v>
      </c>
      <c r="L88" s="57"/>
      <c r="M88" s="57"/>
      <c r="N88" s="57"/>
      <c r="O88" s="57"/>
      <c r="P88" s="57">
        <v>2</v>
      </c>
      <c r="Q88" s="57">
        <f t="shared" si="19"/>
        <v>2</v>
      </c>
      <c r="R88" s="34">
        <f t="shared" si="27"/>
        <v>0</v>
      </c>
      <c r="S88" s="34">
        <f t="shared" si="27"/>
        <v>0</v>
      </c>
      <c r="T88" s="34">
        <f t="shared" si="27"/>
        <v>0</v>
      </c>
      <c r="U88" s="34">
        <f t="shared" si="27"/>
        <v>2</v>
      </c>
      <c r="V88" s="66">
        <f t="shared" si="28"/>
        <v>2</v>
      </c>
      <c r="W88" s="66">
        <f t="shared" si="24"/>
        <v>2</v>
      </c>
      <c r="X88" s="74">
        <f t="shared" si="25"/>
        <v>100</v>
      </c>
      <c r="Y88" s="64">
        <f t="shared" si="29"/>
        <v>2</v>
      </c>
      <c r="Z88" s="75">
        <f t="shared" si="26"/>
        <v>100</v>
      </c>
      <c r="AA88" s="76">
        <v>5</v>
      </c>
    </row>
    <row r="89" spans="1:27" ht="27.75" hidden="1">
      <c r="A89" s="80"/>
      <c r="B89" s="81"/>
      <c r="C89" s="33" t="s">
        <v>73</v>
      </c>
      <c r="D89" s="57">
        <v>1</v>
      </c>
      <c r="E89" s="57">
        <v>0</v>
      </c>
      <c r="F89" s="57"/>
      <c r="G89" s="57"/>
      <c r="H89" s="57"/>
      <c r="I89" s="57"/>
      <c r="J89" s="57"/>
      <c r="K89" s="57">
        <f t="shared" si="32"/>
        <v>0</v>
      </c>
      <c r="L89" s="57"/>
      <c r="M89" s="57"/>
      <c r="N89" s="57"/>
      <c r="O89" s="57"/>
      <c r="P89" s="57">
        <v>1</v>
      </c>
      <c r="Q89" s="57">
        <f t="shared" si="19"/>
        <v>1</v>
      </c>
      <c r="R89" s="34">
        <f t="shared" si="27"/>
        <v>0</v>
      </c>
      <c r="S89" s="34">
        <f t="shared" si="27"/>
        <v>0</v>
      </c>
      <c r="T89" s="34">
        <f t="shared" si="27"/>
        <v>0</v>
      </c>
      <c r="U89" s="34">
        <f t="shared" si="27"/>
        <v>1</v>
      </c>
      <c r="V89" s="66">
        <f t="shared" si="28"/>
        <v>1</v>
      </c>
      <c r="W89" s="66">
        <f t="shared" si="24"/>
        <v>1</v>
      </c>
      <c r="X89" s="74">
        <f t="shared" si="25"/>
        <v>100</v>
      </c>
      <c r="Y89" s="64">
        <f t="shared" si="29"/>
        <v>1</v>
      </c>
      <c r="Z89" s="75">
        <f t="shared" si="26"/>
        <v>100</v>
      </c>
      <c r="AA89" s="76">
        <v>5</v>
      </c>
    </row>
    <row r="90" spans="1:27" ht="27.75" hidden="1">
      <c r="A90" s="80"/>
      <c r="B90" s="81"/>
      <c r="C90" s="33" t="s">
        <v>133</v>
      </c>
      <c r="D90" s="57">
        <v>8</v>
      </c>
      <c r="E90" s="57">
        <v>0</v>
      </c>
      <c r="F90" s="57"/>
      <c r="G90" s="57"/>
      <c r="H90" s="57"/>
      <c r="I90" s="57">
        <v>0</v>
      </c>
      <c r="J90" s="57"/>
      <c r="K90" s="57">
        <f t="shared" si="32"/>
        <v>0</v>
      </c>
      <c r="L90" s="57"/>
      <c r="M90" s="57"/>
      <c r="N90" s="57"/>
      <c r="O90" s="57">
        <v>4</v>
      </c>
      <c r="P90" s="57">
        <v>4</v>
      </c>
      <c r="Q90" s="57">
        <f t="shared" si="19"/>
        <v>8</v>
      </c>
      <c r="R90" s="34">
        <f t="shared" si="27"/>
        <v>0</v>
      </c>
      <c r="S90" s="34">
        <f t="shared" si="27"/>
        <v>0</v>
      </c>
      <c r="T90" s="34">
        <f t="shared" si="27"/>
        <v>4</v>
      </c>
      <c r="U90" s="34">
        <f t="shared" si="27"/>
        <v>4</v>
      </c>
      <c r="V90" s="66">
        <f t="shared" si="28"/>
        <v>8</v>
      </c>
      <c r="W90" s="66">
        <f t="shared" si="24"/>
        <v>8</v>
      </c>
      <c r="X90" s="74">
        <f t="shared" si="25"/>
        <v>100</v>
      </c>
      <c r="Y90" s="64">
        <f t="shared" si="29"/>
        <v>7</v>
      </c>
      <c r="Z90" s="75">
        <f t="shared" si="26"/>
        <v>87.5</v>
      </c>
      <c r="AA90" s="76">
        <v>5</v>
      </c>
    </row>
    <row r="91" spans="1:27" ht="27.75" hidden="1">
      <c r="A91" s="80"/>
      <c r="B91" s="81"/>
      <c r="C91" s="33" t="s">
        <v>258</v>
      </c>
      <c r="D91" s="57">
        <v>9</v>
      </c>
      <c r="E91" s="57">
        <v>0</v>
      </c>
      <c r="F91" s="57"/>
      <c r="G91" s="57"/>
      <c r="H91" s="57">
        <v>0</v>
      </c>
      <c r="I91" s="57">
        <v>0</v>
      </c>
      <c r="J91" s="57"/>
      <c r="K91" s="57">
        <f t="shared" si="32"/>
        <v>0</v>
      </c>
      <c r="L91" s="57"/>
      <c r="M91" s="57"/>
      <c r="N91" s="57">
        <v>2</v>
      </c>
      <c r="O91" s="57">
        <v>6</v>
      </c>
      <c r="P91" s="57">
        <v>1</v>
      </c>
      <c r="Q91" s="57">
        <f t="shared" si="19"/>
        <v>9</v>
      </c>
      <c r="R91" s="34">
        <f t="shared" si="27"/>
        <v>0</v>
      </c>
      <c r="S91" s="34">
        <f t="shared" si="27"/>
        <v>2</v>
      </c>
      <c r="T91" s="34">
        <f t="shared" si="27"/>
        <v>6</v>
      </c>
      <c r="U91" s="34">
        <f t="shared" si="27"/>
        <v>1</v>
      </c>
      <c r="V91" s="66">
        <f t="shared" si="28"/>
        <v>9</v>
      </c>
      <c r="W91" s="66">
        <f t="shared" si="24"/>
        <v>9</v>
      </c>
      <c r="X91" s="74">
        <f t="shared" si="25"/>
        <v>100</v>
      </c>
      <c r="Y91" s="64">
        <f t="shared" si="29"/>
        <v>6.5</v>
      </c>
      <c r="Z91" s="75">
        <f t="shared" si="26"/>
        <v>72.22222222222221</v>
      </c>
      <c r="AA91" s="76">
        <v>5</v>
      </c>
    </row>
    <row r="92" spans="1:27" ht="27.75" hidden="1">
      <c r="A92" s="80"/>
      <c r="B92" s="81"/>
      <c r="C92" s="33" t="s">
        <v>192</v>
      </c>
      <c r="D92" s="57">
        <v>1</v>
      </c>
      <c r="E92" s="57">
        <v>7</v>
      </c>
      <c r="F92" s="57"/>
      <c r="G92" s="57"/>
      <c r="H92" s="57">
        <v>0</v>
      </c>
      <c r="I92" s="57">
        <v>0</v>
      </c>
      <c r="J92" s="57"/>
      <c r="K92" s="57">
        <f t="shared" si="32"/>
        <v>0</v>
      </c>
      <c r="L92" s="57"/>
      <c r="M92" s="57"/>
      <c r="N92" s="57">
        <v>5</v>
      </c>
      <c r="O92" s="57">
        <v>3</v>
      </c>
      <c r="P92" s="57"/>
      <c r="Q92" s="57">
        <f t="shared" si="19"/>
        <v>8</v>
      </c>
      <c r="R92" s="34">
        <f t="shared" si="27"/>
        <v>0</v>
      </c>
      <c r="S92" s="34">
        <f t="shared" si="27"/>
        <v>5</v>
      </c>
      <c r="T92" s="34">
        <f t="shared" si="27"/>
        <v>3</v>
      </c>
      <c r="U92" s="34">
        <f t="shared" si="27"/>
        <v>0</v>
      </c>
      <c r="V92" s="66">
        <f t="shared" si="28"/>
        <v>8</v>
      </c>
      <c r="W92" s="66">
        <f t="shared" si="24"/>
        <v>8</v>
      </c>
      <c r="X92" s="74">
        <f t="shared" si="25"/>
        <v>100</v>
      </c>
      <c r="Y92" s="64">
        <f t="shared" si="29"/>
        <v>4.75</v>
      </c>
      <c r="Z92" s="75">
        <f t="shared" si="26"/>
        <v>59.375</v>
      </c>
      <c r="AA92" s="76">
        <v>5</v>
      </c>
    </row>
    <row r="93" spans="1:27" ht="27.75" hidden="1">
      <c r="A93" s="80"/>
      <c r="B93" s="81"/>
      <c r="C93" s="33" t="s">
        <v>296</v>
      </c>
      <c r="D93" s="57">
        <v>1</v>
      </c>
      <c r="E93" s="57"/>
      <c r="F93" s="57"/>
      <c r="G93" s="57"/>
      <c r="H93" s="57"/>
      <c r="I93" s="57"/>
      <c r="J93" s="57"/>
      <c r="K93" s="57">
        <f t="shared" si="32"/>
        <v>0</v>
      </c>
      <c r="L93" s="57"/>
      <c r="M93" s="57"/>
      <c r="N93" s="57">
        <v>1</v>
      </c>
      <c r="O93" s="57"/>
      <c r="P93" s="57"/>
      <c r="Q93" s="57">
        <f t="shared" si="19"/>
        <v>1</v>
      </c>
      <c r="R93" s="34">
        <f t="shared" si="27"/>
        <v>0</v>
      </c>
      <c r="S93" s="34">
        <f t="shared" si="27"/>
        <v>1</v>
      </c>
      <c r="T93" s="34">
        <f t="shared" si="27"/>
        <v>0</v>
      </c>
      <c r="U93" s="34">
        <f t="shared" si="27"/>
        <v>0</v>
      </c>
      <c r="V93" s="66">
        <f t="shared" si="28"/>
        <v>1</v>
      </c>
      <c r="W93" s="66">
        <f t="shared" si="24"/>
        <v>1</v>
      </c>
      <c r="X93" s="74">
        <f t="shared" si="25"/>
        <v>100</v>
      </c>
      <c r="Y93" s="64">
        <f t="shared" si="29"/>
        <v>0.5</v>
      </c>
      <c r="Z93" s="75">
        <f t="shared" si="26"/>
        <v>50</v>
      </c>
      <c r="AA93" s="76">
        <v>5</v>
      </c>
    </row>
    <row r="94" spans="1:27" ht="27.75" hidden="1">
      <c r="A94" s="80"/>
      <c r="B94" s="81"/>
      <c r="C94" s="33" t="s">
        <v>108</v>
      </c>
      <c r="D94" s="57">
        <v>0</v>
      </c>
      <c r="E94" s="57">
        <v>20</v>
      </c>
      <c r="F94" s="57"/>
      <c r="G94" s="57"/>
      <c r="H94" s="57"/>
      <c r="I94" s="57">
        <v>0</v>
      </c>
      <c r="J94" s="57"/>
      <c r="K94" s="57">
        <f t="shared" si="32"/>
        <v>0</v>
      </c>
      <c r="L94" s="57"/>
      <c r="M94" s="57"/>
      <c r="N94" s="57"/>
      <c r="O94" s="57">
        <v>20</v>
      </c>
      <c r="P94" s="57"/>
      <c r="Q94" s="57">
        <f t="shared" si="19"/>
        <v>20</v>
      </c>
      <c r="R94" s="34">
        <f t="shared" si="27"/>
        <v>0</v>
      </c>
      <c r="S94" s="34">
        <f t="shared" si="27"/>
        <v>0</v>
      </c>
      <c r="T94" s="34">
        <f t="shared" si="27"/>
        <v>20</v>
      </c>
      <c r="U94" s="34">
        <f t="shared" si="27"/>
        <v>0</v>
      </c>
      <c r="V94" s="66">
        <f t="shared" si="28"/>
        <v>20</v>
      </c>
      <c r="W94" s="66">
        <f t="shared" si="24"/>
        <v>20</v>
      </c>
      <c r="X94" s="74">
        <f t="shared" si="25"/>
        <v>100</v>
      </c>
      <c r="Y94" s="64">
        <f t="shared" si="29"/>
        <v>15</v>
      </c>
      <c r="Z94" s="75">
        <f t="shared" si="26"/>
        <v>75</v>
      </c>
      <c r="AA94" s="76">
        <v>5</v>
      </c>
    </row>
    <row r="95" spans="1:27" ht="27.75">
      <c r="A95" s="80"/>
      <c r="B95" s="81"/>
      <c r="C95" s="33" t="s">
        <v>218</v>
      </c>
      <c r="D95" s="57">
        <f>SUM(D87:D94)</f>
        <v>23</v>
      </c>
      <c r="E95" s="57">
        <f aca="true" t="shared" si="33" ref="E95:Q95">SUM(E87:E94)</f>
        <v>37</v>
      </c>
      <c r="F95" s="57">
        <f t="shared" si="33"/>
        <v>0</v>
      </c>
      <c r="G95" s="57">
        <f t="shared" si="33"/>
        <v>0</v>
      </c>
      <c r="H95" s="57">
        <f t="shared" si="33"/>
        <v>0</v>
      </c>
      <c r="I95" s="57">
        <f t="shared" si="33"/>
        <v>0</v>
      </c>
      <c r="J95" s="57">
        <f t="shared" si="33"/>
        <v>0</v>
      </c>
      <c r="K95" s="57">
        <f t="shared" si="33"/>
        <v>0</v>
      </c>
      <c r="L95" s="57">
        <f t="shared" si="33"/>
        <v>0</v>
      </c>
      <c r="M95" s="57">
        <f t="shared" si="33"/>
        <v>5</v>
      </c>
      <c r="N95" s="57">
        <f t="shared" si="33"/>
        <v>8</v>
      </c>
      <c r="O95" s="57">
        <f t="shared" si="33"/>
        <v>35</v>
      </c>
      <c r="P95" s="57">
        <f t="shared" si="33"/>
        <v>12</v>
      </c>
      <c r="Q95" s="57">
        <f t="shared" si="33"/>
        <v>60</v>
      </c>
      <c r="R95" s="34">
        <f t="shared" si="27"/>
        <v>5</v>
      </c>
      <c r="S95" s="34">
        <f t="shared" si="27"/>
        <v>8</v>
      </c>
      <c r="T95" s="34">
        <f t="shared" si="27"/>
        <v>35</v>
      </c>
      <c r="U95" s="34">
        <f t="shared" si="27"/>
        <v>12</v>
      </c>
      <c r="V95" s="66">
        <f t="shared" si="28"/>
        <v>60</v>
      </c>
      <c r="W95" s="66">
        <f t="shared" si="24"/>
        <v>60</v>
      </c>
      <c r="X95" s="74">
        <f t="shared" si="25"/>
        <v>100</v>
      </c>
      <c r="Y95" s="64">
        <f t="shared" si="29"/>
        <v>43.5</v>
      </c>
      <c r="Z95" s="75">
        <f t="shared" si="26"/>
        <v>72.5</v>
      </c>
      <c r="AA95" s="76">
        <v>5</v>
      </c>
    </row>
    <row r="96" spans="1:27" ht="27.75" hidden="1">
      <c r="A96" s="80">
        <v>6</v>
      </c>
      <c r="B96" s="81" t="s">
        <v>184</v>
      </c>
      <c r="C96" s="33" t="s">
        <v>185</v>
      </c>
      <c r="D96" s="57">
        <f>5+1+5+1+1</f>
        <v>13</v>
      </c>
      <c r="E96" s="57">
        <v>1</v>
      </c>
      <c r="F96" s="57"/>
      <c r="G96" s="57"/>
      <c r="H96" s="57"/>
      <c r="I96" s="57">
        <v>0</v>
      </c>
      <c r="J96" s="57"/>
      <c r="K96" s="57">
        <f>+J96+I96+H96+G96+F96</f>
        <v>0</v>
      </c>
      <c r="L96" s="57"/>
      <c r="M96" s="57"/>
      <c r="N96" s="57"/>
      <c r="O96" s="57">
        <f>2+1+6+1+1</f>
        <v>11</v>
      </c>
      <c r="P96" s="57">
        <v>3</v>
      </c>
      <c r="Q96" s="57">
        <f aca="true" t="shared" si="34" ref="Q96:Q114">+P96+O96+N96+M96+L96</f>
        <v>14</v>
      </c>
      <c r="R96" s="34">
        <f t="shared" si="27"/>
        <v>0</v>
      </c>
      <c r="S96" s="34">
        <f t="shared" si="27"/>
        <v>0</v>
      </c>
      <c r="T96" s="34">
        <f t="shared" si="27"/>
        <v>11</v>
      </c>
      <c r="U96" s="34">
        <f t="shared" si="27"/>
        <v>3</v>
      </c>
      <c r="V96" s="66">
        <f t="shared" si="28"/>
        <v>14</v>
      </c>
      <c r="W96" s="66">
        <f t="shared" si="24"/>
        <v>14</v>
      </c>
      <c r="X96" s="74">
        <f t="shared" si="25"/>
        <v>100</v>
      </c>
      <c r="Y96" s="64">
        <f t="shared" si="29"/>
        <v>11.25</v>
      </c>
      <c r="Z96" s="75">
        <f t="shared" si="26"/>
        <v>80.35714285714286</v>
      </c>
      <c r="AA96" s="76">
        <v>5</v>
      </c>
    </row>
    <row r="97" spans="1:27" ht="27.75" hidden="1">
      <c r="A97" s="80"/>
      <c r="B97" s="81"/>
      <c r="C97" s="33" t="s">
        <v>76</v>
      </c>
      <c r="D97" s="57">
        <v>1</v>
      </c>
      <c r="E97" s="57">
        <v>0</v>
      </c>
      <c r="F97" s="57"/>
      <c r="G97" s="57"/>
      <c r="H97" s="57"/>
      <c r="I97" s="57"/>
      <c r="J97" s="57"/>
      <c r="K97" s="57">
        <f>+J97+I97+H97+G97+F97</f>
        <v>0</v>
      </c>
      <c r="L97" s="57"/>
      <c r="M97" s="57"/>
      <c r="N97" s="57"/>
      <c r="O97" s="57"/>
      <c r="P97" s="57">
        <v>1</v>
      </c>
      <c r="Q97" s="57">
        <f t="shared" si="34"/>
        <v>1</v>
      </c>
      <c r="R97" s="34">
        <f t="shared" si="27"/>
        <v>0</v>
      </c>
      <c r="S97" s="34">
        <f t="shared" si="27"/>
        <v>0</v>
      </c>
      <c r="T97" s="34">
        <f t="shared" si="27"/>
        <v>0</v>
      </c>
      <c r="U97" s="34">
        <f t="shared" si="27"/>
        <v>1</v>
      </c>
      <c r="V97" s="66">
        <f t="shared" si="28"/>
        <v>1</v>
      </c>
      <c r="W97" s="66">
        <f t="shared" si="24"/>
        <v>1</v>
      </c>
      <c r="X97" s="74">
        <f t="shared" si="25"/>
        <v>100</v>
      </c>
      <c r="Y97" s="64">
        <f t="shared" si="29"/>
        <v>1</v>
      </c>
      <c r="Z97" s="75">
        <f t="shared" si="26"/>
        <v>100</v>
      </c>
      <c r="AA97" s="76">
        <v>5</v>
      </c>
    </row>
    <row r="98" spans="1:27" ht="27.75" hidden="1">
      <c r="A98" s="80"/>
      <c r="B98" s="81"/>
      <c r="C98" s="33" t="s">
        <v>266</v>
      </c>
      <c r="D98" s="57">
        <f>4+1+1</f>
        <v>6</v>
      </c>
      <c r="E98" s="57">
        <v>0</v>
      </c>
      <c r="F98" s="57"/>
      <c r="G98" s="57">
        <v>0</v>
      </c>
      <c r="H98" s="57"/>
      <c r="I98" s="57"/>
      <c r="J98" s="57"/>
      <c r="K98" s="57">
        <f>+J98+I98+H98+G98+F98</f>
        <v>0</v>
      </c>
      <c r="L98" s="57"/>
      <c r="M98" s="57">
        <f>4+1</f>
        <v>5</v>
      </c>
      <c r="N98" s="57"/>
      <c r="O98" s="57"/>
      <c r="P98" s="57"/>
      <c r="Q98" s="57">
        <f t="shared" si="34"/>
        <v>5</v>
      </c>
      <c r="R98" s="34">
        <f t="shared" si="27"/>
        <v>5</v>
      </c>
      <c r="S98" s="34">
        <f t="shared" si="27"/>
        <v>0</v>
      </c>
      <c r="T98" s="34">
        <f t="shared" si="27"/>
        <v>0</v>
      </c>
      <c r="U98" s="34">
        <f t="shared" si="27"/>
        <v>0</v>
      </c>
      <c r="V98" s="66">
        <f t="shared" si="28"/>
        <v>5</v>
      </c>
      <c r="W98" s="66">
        <f t="shared" si="24"/>
        <v>5</v>
      </c>
      <c r="X98" s="74">
        <f t="shared" si="25"/>
        <v>100</v>
      </c>
      <c r="Y98" s="64">
        <f t="shared" si="29"/>
        <v>1.25</v>
      </c>
      <c r="Z98" s="75">
        <f t="shared" si="26"/>
        <v>25</v>
      </c>
      <c r="AA98" s="76">
        <v>5</v>
      </c>
    </row>
    <row r="99" spans="1:27" ht="27.75" hidden="1">
      <c r="A99" s="80"/>
      <c r="B99" s="81"/>
      <c r="C99" s="33" t="s">
        <v>83</v>
      </c>
      <c r="D99" s="57">
        <v>4</v>
      </c>
      <c r="E99" s="57">
        <v>2</v>
      </c>
      <c r="F99" s="57"/>
      <c r="G99" s="57"/>
      <c r="H99" s="57">
        <v>0</v>
      </c>
      <c r="I99" s="57">
        <v>0</v>
      </c>
      <c r="J99" s="57"/>
      <c r="K99" s="57">
        <f>+J99+I99+H99+G99+F99</f>
        <v>0</v>
      </c>
      <c r="L99" s="57"/>
      <c r="M99" s="57"/>
      <c r="N99" s="57">
        <v>2</v>
      </c>
      <c r="O99" s="57">
        <f>3+1</f>
        <v>4</v>
      </c>
      <c r="P99" s="57">
        <v>1</v>
      </c>
      <c r="Q99" s="57">
        <f t="shared" si="34"/>
        <v>7</v>
      </c>
      <c r="R99" s="34">
        <f t="shared" si="27"/>
        <v>0</v>
      </c>
      <c r="S99" s="34">
        <f t="shared" si="27"/>
        <v>2</v>
      </c>
      <c r="T99" s="34">
        <f t="shared" si="27"/>
        <v>4</v>
      </c>
      <c r="U99" s="34">
        <f t="shared" si="27"/>
        <v>1</v>
      </c>
      <c r="V99" s="66">
        <f t="shared" si="28"/>
        <v>7</v>
      </c>
      <c r="W99" s="66">
        <f t="shared" si="24"/>
        <v>7</v>
      </c>
      <c r="X99" s="74">
        <f t="shared" si="25"/>
        <v>100</v>
      </c>
      <c r="Y99" s="64">
        <f t="shared" si="29"/>
        <v>5</v>
      </c>
      <c r="Z99" s="75">
        <f t="shared" si="26"/>
        <v>71.42857142857143</v>
      </c>
      <c r="AA99" s="76">
        <v>5</v>
      </c>
    </row>
    <row r="100" spans="1:27" ht="27.75" hidden="1">
      <c r="A100" s="80"/>
      <c r="B100" s="81"/>
      <c r="C100" s="33" t="s">
        <v>206</v>
      </c>
      <c r="D100" s="57">
        <v>1</v>
      </c>
      <c r="E100" s="57">
        <v>0</v>
      </c>
      <c r="F100" s="57"/>
      <c r="G100" s="57"/>
      <c r="H100" s="57"/>
      <c r="I100" s="57">
        <v>0</v>
      </c>
      <c r="J100" s="57"/>
      <c r="K100" s="57">
        <f>+J100+I100+H100+G100+F100</f>
        <v>0</v>
      </c>
      <c r="L100" s="57"/>
      <c r="M100" s="57"/>
      <c r="N100" s="57"/>
      <c r="O100" s="57">
        <v>1</v>
      </c>
      <c r="P100" s="57"/>
      <c r="Q100" s="57">
        <f t="shared" si="34"/>
        <v>1</v>
      </c>
      <c r="R100" s="34">
        <f t="shared" si="27"/>
        <v>0</v>
      </c>
      <c r="S100" s="34">
        <f t="shared" si="27"/>
        <v>0</v>
      </c>
      <c r="T100" s="34">
        <f t="shared" si="27"/>
        <v>1</v>
      </c>
      <c r="U100" s="34">
        <f t="shared" si="27"/>
        <v>0</v>
      </c>
      <c r="V100" s="66">
        <f t="shared" si="28"/>
        <v>1</v>
      </c>
      <c r="W100" s="66">
        <f t="shared" si="24"/>
        <v>1</v>
      </c>
      <c r="X100" s="74">
        <f t="shared" si="25"/>
        <v>100</v>
      </c>
      <c r="Y100" s="64">
        <f t="shared" si="29"/>
        <v>0.75</v>
      </c>
      <c r="Z100" s="75">
        <f t="shared" si="26"/>
        <v>75</v>
      </c>
      <c r="AA100" s="76">
        <v>5</v>
      </c>
    </row>
    <row r="101" spans="1:27" ht="27.75">
      <c r="A101" s="80"/>
      <c r="B101" s="81"/>
      <c r="C101" s="33" t="s">
        <v>218</v>
      </c>
      <c r="D101" s="57">
        <f aca="true" t="shared" si="35" ref="D101:P101">SUM(D96:D100)</f>
        <v>25</v>
      </c>
      <c r="E101" s="57">
        <f t="shared" si="35"/>
        <v>3</v>
      </c>
      <c r="F101" s="57">
        <f t="shared" si="35"/>
        <v>0</v>
      </c>
      <c r="G101" s="57">
        <f t="shared" si="35"/>
        <v>0</v>
      </c>
      <c r="H101" s="57">
        <f t="shared" si="35"/>
        <v>0</v>
      </c>
      <c r="I101" s="57">
        <f t="shared" si="35"/>
        <v>0</v>
      </c>
      <c r="J101" s="57">
        <f t="shared" si="35"/>
        <v>0</v>
      </c>
      <c r="K101" s="57">
        <f t="shared" si="35"/>
        <v>0</v>
      </c>
      <c r="L101" s="57">
        <f t="shared" si="35"/>
        <v>0</v>
      </c>
      <c r="M101" s="57">
        <f t="shared" si="35"/>
        <v>5</v>
      </c>
      <c r="N101" s="57">
        <f t="shared" si="35"/>
        <v>2</v>
      </c>
      <c r="O101" s="57">
        <f t="shared" si="35"/>
        <v>16</v>
      </c>
      <c r="P101" s="57">
        <f t="shared" si="35"/>
        <v>5</v>
      </c>
      <c r="Q101" s="57">
        <f t="shared" si="34"/>
        <v>28</v>
      </c>
      <c r="R101" s="34">
        <f t="shared" si="27"/>
        <v>5</v>
      </c>
      <c r="S101" s="34">
        <f t="shared" si="27"/>
        <v>2</v>
      </c>
      <c r="T101" s="34">
        <f t="shared" si="27"/>
        <v>16</v>
      </c>
      <c r="U101" s="34">
        <f t="shared" si="27"/>
        <v>5</v>
      </c>
      <c r="V101" s="66">
        <f t="shared" si="28"/>
        <v>28</v>
      </c>
      <c r="W101" s="66">
        <f t="shared" si="24"/>
        <v>28</v>
      </c>
      <c r="X101" s="74">
        <f t="shared" si="25"/>
        <v>100</v>
      </c>
      <c r="Y101" s="64">
        <f t="shared" si="29"/>
        <v>19.25</v>
      </c>
      <c r="Z101" s="75">
        <f t="shared" si="26"/>
        <v>68.75</v>
      </c>
      <c r="AA101" s="76">
        <v>5</v>
      </c>
    </row>
    <row r="102" spans="1:27" ht="27.75" hidden="1">
      <c r="A102" s="80">
        <v>7</v>
      </c>
      <c r="B102" s="81" t="s">
        <v>170</v>
      </c>
      <c r="C102" s="33" t="s">
        <v>171</v>
      </c>
      <c r="D102" s="57">
        <v>2</v>
      </c>
      <c r="E102" s="57">
        <v>0</v>
      </c>
      <c r="F102" s="57"/>
      <c r="G102" s="57"/>
      <c r="H102" s="57">
        <v>0</v>
      </c>
      <c r="I102" s="57"/>
      <c r="J102" s="57"/>
      <c r="K102" s="57">
        <f>+J102+I102+H102+G102+F102</f>
        <v>0</v>
      </c>
      <c r="L102" s="57"/>
      <c r="M102" s="57"/>
      <c r="N102" s="57">
        <v>2</v>
      </c>
      <c r="O102" s="57"/>
      <c r="P102" s="57"/>
      <c r="Q102" s="57">
        <f t="shared" si="34"/>
        <v>2</v>
      </c>
      <c r="R102" s="34">
        <f t="shared" si="27"/>
        <v>0</v>
      </c>
      <c r="S102" s="34">
        <f t="shared" si="27"/>
        <v>2</v>
      </c>
      <c r="T102" s="34">
        <f t="shared" si="27"/>
        <v>0</v>
      </c>
      <c r="U102" s="34">
        <f t="shared" si="27"/>
        <v>0</v>
      </c>
      <c r="V102" s="66">
        <f t="shared" si="28"/>
        <v>2</v>
      </c>
      <c r="W102" s="66">
        <f t="shared" si="24"/>
        <v>2</v>
      </c>
      <c r="X102" s="74">
        <f t="shared" si="25"/>
        <v>100</v>
      </c>
      <c r="Y102" s="64">
        <f t="shared" si="29"/>
        <v>1</v>
      </c>
      <c r="Z102" s="75">
        <f t="shared" si="26"/>
        <v>50</v>
      </c>
      <c r="AA102" s="76">
        <v>5</v>
      </c>
    </row>
    <row r="103" spans="1:27" ht="27.75" hidden="1">
      <c r="A103" s="80"/>
      <c r="B103" s="81"/>
      <c r="C103" s="33" t="s">
        <v>6</v>
      </c>
      <c r="D103" s="57"/>
      <c r="E103" s="57">
        <f>1+1</f>
        <v>2</v>
      </c>
      <c r="F103" s="57"/>
      <c r="G103" s="57"/>
      <c r="H103" s="57"/>
      <c r="I103" s="57"/>
      <c r="J103" s="57"/>
      <c r="K103" s="57">
        <f>+J103+I103+H103+G103+F103</f>
        <v>0</v>
      </c>
      <c r="L103" s="57"/>
      <c r="M103" s="57"/>
      <c r="N103" s="57"/>
      <c r="O103" s="57">
        <f>1+1</f>
        <v>2</v>
      </c>
      <c r="P103" s="57"/>
      <c r="Q103" s="57">
        <f t="shared" si="34"/>
        <v>2</v>
      </c>
      <c r="R103" s="34">
        <f>+M103+G103</f>
        <v>0</v>
      </c>
      <c r="S103" s="34">
        <f>+N103+H103</f>
        <v>0</v>
      </c>
      <c r="T103" s="34">
        <f>+O103+I103</f>
        <v>2</v>
      </c>
      <c r="U103" s="34">
        <f>+P103+J103</f>
        <v>0</v>
      </c>
      <c r="V103" s="66">
        <f t="shared" si="28"/>
        <v>2</v>
      </c>
      <c r="W103" s="66">
        <f t="shared" si="24"/>
        <v>2</v>
      </c>
      <c r="X103" s="74">
        <f t="shared" si="25"/>
        <v>100</v>
      </c>
      <c r="Y103" s="64">
        <f t="shared" si="29"/>
        <v>1.5</v>
      </c>
      <c r="Z103" s="75">
        <f t="shared" si="26"/>
        <v>75</v>
      </c>
      <c r="AA103" s="76">
        <v>5</v>
      </c>
    </row>
    <row r="104" spans="1:27" ht="27.75" hidden="1">
      <c r="A104" s="80"/>
      <c r="B104" s="81"/>
      <c r="C104" s="33" t="s">
        <v>113</v>
      </c>
      <c r="D104" s="57">
        <v>1</v>
      </c>
      <c r="E104" s="57">
        <v>3</v>
      </c>
      <c r="F104" s="57"/>
      <c r="G104" s="57"/>
      <c r="H104" s="57"/>
      <c r="I104" s="57">
        <v>0</v>
      </c>
      <c r="J104" s="57"/>
      <c r="K104" s="57">
        <f>+J104+I104+H104+G104+F104</f>
        <v>0</v>
      </c>
      <c r="L104" s="57"/>
      <c r="M104" s="57"/>
      <c r="N104" s="57">
        <v>1</v>
      </c>
      <c r="O104" s="57">
        <v>2</v>
      </c>
      <c r="P104" s="57">
        <v>1</v>
      </c>
      <c r="Q104" s="57">
        <f t="shared" si="34"/>
        <v>4</v>
      </c>
      <c r="R104" s="34">
        <f t="shared" si="27"/>
        <v>0</v>
      </c>
      <c r="S104" s="34">
        <f t="shared" si="27"/>
        <v>1</v>
      </c>
      <c r="T104" s="34">
        <f t="shared" si="27"/>
        <v>2</v>
      </c>
      <c r="U104" s="34">
        <f t="shared" si="27"/>
        <v>1</v>
      </c>
      <c r="V104" s="66">
        <f t="shared" si="28"/>
        <v>4</v>
      </c>
      <c r="W104" s="66">
        <f t="shared" si="24"/>
        <v>4</v>
      </c>
      <c r="X104" s="74">
        <f t="shared" si="25"/>
        <v>100</v>
      </c>
      <c r="Y104" s="64">
        <f t="shared" si="29"/>
        <v>3</v>
      </c>
      <c r="Z104" s="75">
        <f t="shared" si="26"/>
        <v>75</v>
      </c>
      <c r="AA104" s="76">
        <v>5</v>
      </c>
    </row>
    <row r="105" spans="1:27" ht="27.75" hidden="1">
      <c r="A105" s="80"/>
      <c r="B105" s="81"/>
      <c r="C105" s="33" t="s">
        <v>94</v>
      </c>
      <c r="D105" s="57">
        <v>2</v>
      </c>
      <c r="E105" s="57">
        <v>0</v>
      </c>
      <c r="F105" s="57"/>
      <c r="G105" s="57"/>
      <c r="H105" s="57"/>
      <c r="I105" s="57">
        <v>0</v>
      </c>
      <c r="J105" s="57"/>
      <c r="K105" s="57">
        <f>+J105+I105+H105+G105+F105</f>
        <v>0</v>
      </c>
      <c r="L105" s="57"/>
      <c r="M105" s="57"/>
      <c r="N105" s="57"/>
      <c r="O105" s="57">
        <v>1</v>
      </c>
      <c r="P105" s="57">
        <v>1</v>
      </c>
      <c r="Q105" s="57">
        <f t="shared" si="34"/>
        <v>2</v>
      </c>
      <c r="R105" s="34">
        <f t="shared" si="27"/>
        <v>0</v>
      </c>
      <c r="S105" s="34">
        <f t="shared" si="27"/>
        <v>0</v>
      </c>
      <c r="T105" s="34">
        <f t="shared" si="27"/>
        <v>1</v>
      </c>
      <c r="U105" s="34">
        <f t="shared" si="27"/>
        <v>1</v>
      </c>
      <c r="V105" s="66">
        <f t="shared" si="28"/>
        <v>2</v>
      </c>
      <c r="W105" s="66">
        <f t="shared" si="24"/>
        <v>2</v>
      </c>
      <c r="X105" s="74">
        <f t="shared" si="25"/>
        <v>100</v>
      </c>
      <c r="Y105" s="64">
        <f t="shared" si="29"/>
        <v>1.75</v>
      </c>
      <c r="Z105" s="75">
        <f t="shared" si="26"/>
        <v>87.5</v>
      </c>
      <c r="AA105" s="76">
        <v>5</v>
      </c>
    </row>
    <row r="106" spans="1:27" ht="27.75">
      <c r="A106" s="80"/>
      <c r="B106" s="81"/>
      <c r="C106" s="33" t="s">
        <v>218</v>
      </c>
      <c r="D106" s="57">
        <f>SUM(D102:D105)</f>
        <v>5</v>
      </c>
      <c r="E106" s="57">
        <f aca="true" t="shared" si="36" ref="E106:Q106">SUM(E102:E105)</f>
        <v>5</v>
      </c>
      <c r="F106" s="57">
        <f t="shared" si="36"/>
        <v>0</v>
      </c>
      <c r="G106" s="57">
        <f t="shared" si="36"/>
        <v>0</v>
      </c>
      <c r="H106" s="57">
        <f t="shared" si="36"/>
        <v>0</v>
      </c>
      <c r="I106" s="57">
        <f t="shared" si="36"/>
        <v>0</v>
      </c>
      <c r="J106" s="57">
        <f t="shared" si="36"/>
        <v>0</v>
      </c>
      <c r="K106" s="57">
        <f t="shared" si="36"/>
        <v>0</v>
      </c>
      <c r="L106" s="57">
        <f t="shared" si="36"/>
        <v>0</v>
      </c>
      <c r="M106" s="57">
        <f t="shared" si="36"/>
        <v>0</v>
      </c>
      <c r="N106" s="57">
        <f t="shared" si="36"/>
        <v>3</v>
      </c>
      <c r="O106" s="57">
        <f t="shared" si="36"/>
        <v>5</v>
      </c>
      <c r="P106" s="57">
        <f t="shared" si="36"/>
        <v>2</v>
      </c>
      <c r="Q106" s="57">
        <f t="shared" si="36"/>
        <v>10</v>
      </c>
      <c r="R106" s="34">
        <f t="shared" si="27"/>
        <v>0</v>
      </c>
      <c r="S106" s="34">
        <f t="shared" si="27"/>
        <v>3</v>
      </c>
      <c r="T106" s="34">
        <f t="shared" si="27"/>
        <v>5</v>
      </c>
      <c r="U106" s="34">
        <f t="shared" si="27"/>
        <v>2</v>
      </c>
      <c r="V106" s="66">
        <f t="shared" si="28"/>
        <v>10</v>
      </c>
      <c r="W106" s="66">
        <f t="shared" si="24"/>
        <v>10</v>
      </c>
      <c r="X106" s="74">
        <f t="shared" si="25"/>
        <v>100</v>
      </c>
      <c r="Y106" s="64">
        <f t="shared" si="29"/>
        <v>7.25</v>
      </c>
      <c r="Z106" s="75">
        <f t="shared" si="26"/>
        <v>72.5</v>
      </c>
      <c r="AA106" s="76">
        <v>5</v>
      </c>
    </row>
    <row r="107" spans="1:27" ht="27.75">
      <c r="A107" s="79" t="s">
        <v>225</v>
      </c>
      <c r="B107" s="79"/>
      <c r="C107" s="79"/>
      <c r="D107" s="67">
        <f aca="true" t="shared" si="37" ref="D107:J107">+D110+D114</f>
        <v>0</v>
      </c>
      <c r="E107" s="67">
        <f t="shared" si="37"/>
        <v>105</v>
      </c>
      <c r="F107" s="67">
        <f t="shared" si="37"/>
        <v>0</v>
      </c>
      <c r="G107" s="67">
        <f t="shared" si="37"/>
        <v>0</v>
      </c>
      <c r="H107" s="67">
        <f t="shared" si="37"/>
        <v>0</v>
      </c>
      <c r="I107" s="67">
        <f t="shared" si="37"/>
        <v>0</v>
      </c>
      <c r="J107" s="67">
        <f t="shared" si="37"/>
        <v>0</v>
      </c>
      <c r="K107" s="57">
        <f>+J107+I107+H107+G107+F107</f>
        <v>0</v>
      </c>
      <c r="L107" s="67">
        <f>+L110+L114</f>
        <v>0</v>
      </c>
      <c r="M107" s="67">
        <f>+M110+M114</f>
        <v>1</v>
      </c>
      <c r="N107" s="67">
        <f>+N110+N114</f>
        <v>3</v>
      </c>
      <c r="O107" s="67">
        <f>+O110+O114</f>
        <v>101</v>
      </c>
      <c r="P107" s="67">
        <f>+P110+P114</f>
        <v>0</v>
      </c>
      <c r="Q107" s="57">
        <f t="shared" si="34"/>
        <v>105</v>
      </c>
      <c r="R107" s="34">
        <f t="shared" si="27"/>
        <v>1</v>
      </c>
      <c r="S107" s="34">
        <f t="shared" si="27"/>
        <v>3</v>
      </c>
      <c r="T107" s="34">
        <f t="shared" si="27"/>
        <v>101</v>
      </c>
      <c r="U107" s="34">
        <f t="shared" si="27"/>
        <v>0</v>
      </c>
      <c r="V107" s="66">
        <f t="shared" si="28"/>
        <v>105</v>
      </c>
      <c r="W107" s="66">
        <f t="shared" si="24"/>
        <v>105</v>
      </c>
      <c r="X107" s="74">
        <f t="shared" si="25"/>
        <v>100</v>
      </c>
      <c r="Y107" s="64">
        <f t="shared" si="29"/>
        <v>77.5</v>
      </c>
      <c r="Z107" s="75">
        <f t="shared" si="26"/>
        <v>73.80952380952381</v>
      </c>
      <c r="AA107" s="76">
        <v>5</v>
      </c>
    </row>
    <row r="108" spans="1:27" ht="27.75" hidden="1">
      <c r="A108" s="80">
        <v>1</v>
      </c>
      <c r="B108" s="81" t="s">
        <v>117</v>
      </c>
      <c r="C108" s="33" t="s">
        <v>118</v>
      </c>
      <c r="D108" s="57">
        <v>0</v>
      </c>
      <c r="E108" s="57">
        <f>4+2+1</f>
        <v>7</v>
      </c>
      <c r="F108" s="57"/>
      <c r="G108" s="57"/>
      <c r="H108" s="57"/>
      <c r="I108" s="57">
        <v>0</v>
      </c>
      <c r="J108" s="57"/>
      <c r="K108" s="57">
        <f>+J108+I108+H108+G108+F108</f>
        <v>0</v>
      </c>
      <c r="L108" s="57"/>
      <c r="M108" s="57"/>
      <c r="N108" s="57">
        <v>1</v>
      </c>
      <c r="O108" s="57">
        <f>4+1+1</f>
        <v>6</v>
      </c>
      <c r="P108" s="57"/>
      <c r="Q108" s="57">
        <f t="shared" si="34"/>
        <v>7</v>
      </c>
      <c r="R108" s="34">
        <f t="shared" si="27"/>
        <v>0</v>
      </c>
      <c r="S108" s="34">
        <f t="shared" si="27"/>
        <v>1</v>
      </c>
      <c r="T108" s="34">
        <f t="shared" si="27"/>
        <v>6</v>
      </c>
      <c r="U108" s="34">
        <f t="shared" si="27"/>
        <v>0</v>
      </c>
      <c r="V108" s="66">
        <f t="shared" si="28"/>
        <v>7</v>
      </c>
      <c r="W108" s="66">
        <f t="shared" si="24"/>
        <v>7</v>
      </c>
      <c r="X108" s="74">
        <f t="shared" si="25"/>
        <v>100</v>
      </c>
      <c r="Y108" s="64">
        <f t="shared" si="29"/>
        <v>5</v>
      </c>
      <c r="Z108" s="75">
        <f t="shared" si="26"/>
        <v>71.42857142857143</v>
      </c>
      <c r="AA108" s="76">
        <v>5</v>
      </c>
    </row>
    <row r="109" spans="1:27" ht="27.75" hidden="1">
      <c r="A109" s="80"/>
      <c r="B109" s="81"/>
      <c r="C109" s="33" t="s">
        <v>231</v>
      </c>
      <c r="D109" s="57">
        <v>0</v>
      </c>
      <c r="E109" s="57">
        <v>1</v>
      </c>
      <c r="F109" s="57"/>
      <c r="G109" s="57"/>
      <c r="H109" s="57">
        <v>0</v>
      </c>
      <c r="I109" s="57"/>
      <c r="J109" s="57"/>
      <c r="K109" s="57">
        <f>+J109+I109+H109+G109+F109</f>
        <v>0</v>
      </c>
      <c r="L109" s="57"/>
      <c r="M109" s="57"/>
      <c r="N109" s="57">
        <v>1</v>
      </c>
      <c r="O109" s="57"/>
      <c r="P109" s="57"/>
      <c r="Q109" s="57">
        <f t="shared" si="34"/>
        <v>1</v>
      </c>
      <c r="R109" s="34">
        <f aca="true" t="shared" si="38" ref="R109:U114">+M109+G109</f>
        <v>0</v>
      </c>
      <c r="S109" s="34">
        <f t="shared" si="38"/>
        <v>1</v>
      </c>
      <c r="T109" s="34">
        <f t="shared" si="38"/>
        <v>0</v>
      </c>
      <c r="U109" s="34">
        <f t="shared" si="38"/>
        <v>0</v>
      </c>
      <c r="V109" s="66">
        <f t="shared" si="28"/>
        <v>1</v>
      </c>
      <c r="W109" s="66">
        <f t="shared" si="24"/>
        <v>1</v>
      </c>
      <c r="X109" s="74">
        <f t="shared" si="25"/>
        <v>100</v>
      </c>
      <c r="Y109" s="64">
        <f t="shared" si="29"/>
        <v>0.5</v>
      </c>
      <c r="Z109" s="75">
        <f t="shared" si="26"/>
        <v>50</v>
      </c>
      <c r="AA109" s="76">
        <v>5</v>
      </c>
    </row>
    <row r="110" spans="1:27" ht="27.75">
      <c r="A110" s="80"/>
      <c r="B110" s="81"/>
      <c r="C110" s="33" t="s">
        <v>218</v>
      </c>
      <c r="D110" s="57">
        <f aca="true" t="shared" si="39" ref="D110:P110">SUM(D108:D109)</f>
        <v>0</v>
      </c>
      <c r="E110" s="57">
        <f t="shared" si="39"/>
        <v>8</v>
      </c>
      <c r="F110" s="57">
        <f t="shared" si="39"/>
        <v>0</v>
      </c>
      <c r="G110" s="57">
        <f t="shared" si="39"/>
        <v>0</v>
      </c>
      <c r="H110" s="57">
        <f t="shared" si="39"/>
        <v>0</v>
      </c>
      <c r="I110" s="57">
        <f t="shared" si="39"/>
        <v>0</v>
      </c>
      <c r="J110" s="57">
        <f t="shared" si="39"/>
        <v>0</v>
      </c>
      <c r="K110" s="57">
        <f t="shared" si="39"/>
        <v>0</v>
      </c>
      <c r="L110" s="57">
        <f t="shared" si="39"/>
        <v>0</v>
      </c>
      <c r="M110" s="57">
        <f t="shared" si="39"/>
        <v>0</v>
      </c>
      <c r="N110" s="57">
        <f t="shared" si="39"/>
        <v>2</v>
      </c>
      <c r="O110" s="57">
        <f t="shared" si="39"/>
        <v>6</v>
      </c>
      <c r="P110" s="57">
        <f t="shared" si="39"/>
        <v>0</v>
      </c>
      <c r="Q110" s="57">
        <f t="shared" si="34"/>
        <v>8</v>
      </c>
      <c r="R110" s="34">
        <f t="shared" si="38"/>
        <v>0</v>
      </c>
      <c r="S110" s="34">
        <f t="shared" si="38"/>
        <v>2</v>
      </c>
      <c r="T110" s="34">
        <f t="shared" si="38"/>
        <v>6</v>
      </c>
      <c r="U110" s="34">
        <f t="shared" si="38"/>
        <v>0</v>
      </c>
      <c r="V110" s="66">
        <f t="shared" si="28"/>
        <v>8</v>
      </c>
      <c r="W110" s="66">
        <f t="shared" si="24"/>
        <v>8</v>
      </c>
      <c r="X110" s="74">
        <f t="shared" si="25"/>
        <v>100</v>
      </c>
      <c r="Y110" s="64">
        <f t="shared" si="29"/>
        <v>5.5</v>
      </c>
      <c r="Z110" s="75">
        <f t="shared" si="26"/>
        <v>68.75</v>
      </c>
      <c r="AA110" s="76">
        <v>5</v>
      </c>
    </row>
    <row r="111" spans="1:27" ht="27.75" hidden="1">
      <c r="A111" s="80">
        <v>2</v>
      </c>
      <c r="B111" s="81" t="s">
        <v>157</v>
      </c>
      <c r="C111" s="33" t="s">
        <v>158</v>
      </c>
      <c r="D111" s="57">
        <v>0</v>
      </c>
      <c r="E111" s="57">
        <f>87+1+2</f>
        <v>90</v>
      </c>
      <c r="F111" s="57"/>
      <c r="G111" s="57">
        <v>0</v>
      </c>
      <c r="H111" s="57"/>
      <c r="I111" s="57">
        <v>0</v>
      </c>
      <c r="J111" s="57"/>
      <c r="K111" s="57">
        <f>+J111+I111+H111+G111+F111</f>
        <v>0</v>
      </c>
      <c r="L111" s="57"/>
      <c r="M111" s="57">
        <v>1</v>
      </c>
      <c r="N111" s="57"/>
      <c r="O111" s="57">
        <f>86+1+2</f>
        <v>89</v>
      </c>
      <c r="P111" s="57"/>
      <c r="Q111" s="57">
        <f t="shared" si="34"/>
        <v>90</v>
      </c>
      <c r="R111" s="34">
        <f t="shared" si="38"/>
        <v>1</v>
      </c>
      <c r="S111" s="34">
        <f t="shared" si="38"/>
        <v>0</v>
      </c>
      <c r="T111" s="34">
        <f t="shared" si="38"/>
        <v>89</v>
      </c>
      <c r="U111" s="34">
        <f t="shared" si="38"/>
        <v>0</v>
      </c>
      <c r="V111" s="66">
        <f t="shared" si="28"/>
        <v>90</v>
      </c>
      <c r="W111" s="66">
        <f t="shared" si="24"/>
        <v>90</v>
      </c>
      <c r="X111" s="74">
        <f t="shared" si="25"/>
        <v>100</v>
      </c>
      <c r="Y111" s="64">
        <f t="shared" si="29"/>
        <v>67</v>
      </c>
      <c r="Z111" s="75">
        <f t="shared" si="26"/>
        <v>74.44444444444444</v>
      </c>
      <c r="AA111" s="76">
        <v>5</v>
      </c>
    </row>
    <row r="112" spans="1:27" ht="27.75" hidden="1">
      <c r="A112" s="80"/>
      <c r="B112" s="81"/>
      <c r="C112" s="33" t="s">
        <v>268</v>
      </c>
      <c r="D112" s="57">
        <v>0</v>
      </c>
      <c r="E112" s="57">
        <v>2</v>
      </c>
      <c r="F112" s="57"/>
      <c r="G112" s="57"/>
      <c r="H112" s="57"/>
      <c r="I112" s="57">
        <v>0</v>
      </c>
      <c r="J112" s="57"/>
      <c r="K112" s="57">
        <f>+J112+I112+H112+G112+F112</f>
        <v>0</v>
      </c>
      <c r="L112" s="57"/>
      <c r="M112" s="57"/>
      <c r="N112" s="57"/>
      <c r="O112" s="57">
        <v>2</v>
      </c>
      <c r="P112" s="57"/>
      <c r="Q112" s="57">
        <f t="shared" si="34"/>
        <v>2</v>
      </c>
      <c r="R112" s="34">
        <f t="shared" si="38"/>
        <v>0</v>
      </c>
      <c r="S112" s="34">
        <f t="shared" si="38"/>
        <v>0</v>
      </c>
      <c r="T112" s="34">
        <f t="shared" si="38"/>
        <v>2</v>
      </c>
      <c r="U112" s="34">
        <f t="shared" si="38"/>
        <v>0</v>
      </c>
      <c r="V112" s="66">
        <f t="shared" si="28"/>
        <v>2</v>
      </c>
      <c r="W112" s="66">
        <f t="shared" si="24"/>
        <v>2</v>
      </c>
      <c r="X112" s="74">
        <f t="shared" si="25"/>
        <v>100</v>
      </c>
      <c r="Y112" s="64">
        <f t="shared" si="29"/>
        <v>1.5</v>
      </c>
      <c r="Z112" s="75">
        <f t="shared" si="26"/>
        <v>75</v>
      </c>
      <c r="AA112" s="76">
        <v>5</v>
      </c>
    </row>
    <row r="113" spans="1:27" ht="27.75" hidden="1">
      <c r="A113" s="80"/>
      <c r="B113" s="81"/>
      <c r="C113" s="33" t="s">
        <v>159</v>
      </c>
      <c r="D113" s="57">
        <v>0</v>
      </c>
      <c r="E113" s="57">
        <f>4+1</f>
        <v>5</v>
      </c>
      <c r="F113" s="57"/>
      <c r="G113" s="57"/>
      <c r="H113" s="57">
        <v>0</v>
      </c>
      <c r="I113" s="57">
        <v>0</v>
      </c>
      <c r="J113" s="57"/>
      <c r="K113" s="57">
        <f>+J113+I113+H113+G113+F113</f>
        <v>0</v>
      </c>
      <c r="L113" s="57"/>
      <c r="M113" s="57"/>
      <c r="N113" s="57">
        <v>1</v>
      </c>
      <c r="O113" s="57">
        <f>3+1</f>
        <v>4</v>
      </c>
      <c r="P113" s="57"/>
      <c r="Q113" s="57">
        <f t="shared" si="34"/>
        <v>5</v>
      </c>
      <c r="R113" s="34">
        <f t="shared" si="38"/>
        <v>0</v>
      </c>
      <c r="S113" s="34">
        <f t="shared" si="38"/>
        <v>1</v>
      </c>
      <c r="T113" s="34">
        <f t="shared" si="38"/>
        <v>4</v>
      </c>
      <c r="U113" s="34">
        <f t="shared" si="38"/>
        <v>0</v>
      </c>
      <c r="V113" s="66">
        <f t="shared" si="28"/>
        <v>5</v>
      </c>
      <c r="W113" s="66">
        <f t="shared" si="24"/>
        <v>5</v>
      </c>
      <c r="X113" s="74">
        <f t="shared" si="25"/>
        <v>100</v>
      </c>
      <c r="Y113" s="64">
        <f t="shared" si="29"/>
        <v>3.5</v>
      </c>
      <c r="Z113" s="75">
        <f t="shared" si="26"/>
        <v>70</v>
      </c>
      <c r="AA113" s="76">
        <v>5</v>
      </c>
    </row>
    <row r="114" spans="1:27" ht="27.75">
      <c r="A114" s="80"/>
      <c r="B114" s="81"/>
      <c r="C114" s="33" t="s">
        <v>218</v>
      </c>
      <c r="D114" s="57">
        <f aca="true" t="shared" si="40" ref="D114:P114">SUM(D111:D113)</f>
        <v>0</v>
      </c>
      <c r="E114" s="57">
        <f t="shared" si="40"/>
        <v>97</v>
      </c>
      <c r="F114" s="57">
        <f t="shared" si="40"/>
        <v>0</v>
      </c>
      <c r="G114" s="57">
        <f t="shared" si="40"/>
        <v>0</v>
      </c>
      <c r="H114" s="57">
        <f t="shared" si="40"/>
        <v>0</v>
      </c>
      <c r="I114" s="57">
        <f t="shared" si="40"/>
        <v>0</v>
      </c>
      <c r="J114" s="57">
        <f t="shared" si="40"/>
        <v>0</v>
      </c>
      <c r="K114" s="57">
        <f t="shared" si="40"/>
        <v>0</v>
      </c>
      <c r="L114" s="57">
        <f t="shared" si="40"/>
        <v>0</v>
      </c>
      <c r="M114" s="57">
        <f t="shared" si="40"/>
        <v>1</v>
      </c>
      <c r="N114" s="57">
        <f t="shared" si="40"/>
        <v>1</v>
      </c>
      <c r="O114" s="57">
        <f t="shared" si="40"/>
        <v>95</v>
      </c>
      <c r="P114" s="57">
        <f t="shared" si="40"/>
        <v>0</v>
      </c>
      <c r="Q114" s="57">
        <f t="shared" si="34"/>
        <v>97</v>
      </c>
      <c r="R114" s="34">
        <f t="shared" si="38"/>
        <v>1</v>
      </c>
      <c r="S114" s="34">
        <f t="shared" si="38"/>
        <v>1</v>
      </c>
      <c r="T114" s="34">
        <f t="shared" si="38"/>
        <v>95</v>
      </c>
      <c r="U114" s="34">
        <f t="shared" si="38"/>
        <v>0</v>
      </c>
      <c r="V114" s="66">
        <f t="shared" si="28"/>
        <v>97</v>
      </c>
      <c r="W114" s="66">
        <f t="shared" si="24"/>
        <v>97</v>
      </c>
      <c r="X114" s="74">
        <f t="shared" si="25"/>
        <v>100</v>
      </c>
      <c r="Y114" s="64">
        <f t="shared" si="29"/>
        <v>72</v>
      </c>
      <c r="Z114" s="75">
        <f t="shared" si="26"/>
        <v>74.22680412371135</v>
      </c>
      <c r="AA114" s="76">
        <v>5</v>
      </c>
    </row>
    <row r="115" spans="1:27" ht="27.75">
      <c r="A115" s="78" t="s">
        <v>20</v>
      </c>
      <c r="B115" s="78"/>
      <c r="C115" s="78"/>
      <c r="D115" s="67">
        <f aca="true" t="shared" si="41" ref="D115:U115">+D107+D71+D8</f>
        <v>196</v>
      </c>
      <c r="E115" s="67">
        <f t="shared" si="41"/>
        <v>1520</v>
      </c>
      <c r="F115" s="67">
        <f t="shared" si="41"/>
        <v>31</v>
      </c>
      <c r="G115" s="67">
        <f t="shared" si="41"/>
        <v>687</v>
      </c>
      <c r="H115" s="67">
        <f t="shared" si="41"/>
        <v>190</v>
      </c>
      <c r="I115" s="67">
        <f t="shared" si="41"/>
        <v>58</v>
      </c>
      <c r="J115" s="67">
        <f t="shared" si="41"/>
        <v>0</v>
      </c>
      <c r="K115" s="67">
        <f t="shared" si="41"/>
        <v>966</v>
      </c>
      <c r="L115" s="67">
        <f t="shared" si="41"/>
        <v>0</v>
      </c>
      <c r="M115" s="67">
        <f t="shared" si="41"/>
        <v>123</v>
      </c>
      <c r="N115" s="67">
        <f t="shared" si="41"/>
        <v>142</v>
      </c>
      <c r="O115" s="67">
        <f t="shared" si="41"/>
        <v>464</v>
      </c>
      <c r="P115" s="67">
        <f t="shared" si="41"/>
        <v>21</v>
      </c>
      <c r="Q115" s="67">
        <f t="shared" si="41"/>
        <v>750</v>
      </c>
      <c r="R115" s="67">
        <f t="shared" si="41"/>
        <v>810</v>
      </c>
      <c r="S115" s="67">
        <f t="shared" si="41"/>
        <v>332</v>
      </c>
      <c r="T115" s="67">
        <f t="shared" si="41"/>
        <v>522</v>
      </c>
      <c r="U115" s="67">
        <f t="shared" si="41"/>
        <v>21</v>
      </c>
      <c r="V115" s="66">
        <f t="shared" si="28"/>
        <v>1685</v>
      </c>
      <c r="W115" s="66">
        <f t="shared" si="24"/>
        <v>1716</v>
      </c>
      <c r="X115" s="74">
        <f t="shared" si="25"/>
        <v>98.1934731934732</v>
      </c>
      <c r="Y115" s="64">
        <f t="shared" si="29"/>
        <v>781</v>
      </c>
      <c r="Z115" s="75">
        <f t="shared" si="26"/>
        <v>45.51282051282051</v>
      </c>
      <c r="AA115" s="76">
        <v>5</v>
      </c>
    </row>
  </sheetData>
  <sheetProtection/>
  <mergeCells count="57">
    <mergeCell ref="B96:B101"/>
    <mergeCell ref="E5:E7"/>
    <mergeCell ref="F5:K5"/>
    <mergeCell ref="A61:A66"/>
    <mergeCell ref="A102:A106"/>
    <mergeCell ref="B102:B106"/>
    <mergeCell ref="A74:A80"/>
    <mergeCell ref="B74:B80"/>
    <mergeCell ref="A81:A86"/>
    <mergeCell ref="B81:B86"/>
    <mergeCell ref="A96:A101"/>
    <mergeCell ref="A10:A23"/>
    <mergeCell ref="A24:A35"/>
    <mergeCell ref="A4:A7"/>
    <mergeCell ref="A71:C71"/>
    <mergeCell ref="X4:X7"/>
    <mergeCell ref="V4:V7"/>
    <mergeCell ref="R5:U5"/>
    <mergeCell ref="D5:D7"/>
    <mergeCell ref="C4:C7"/>
    <mergeCell ref="A40:A42"/>
    <mergeCell ref="A8:C8"/>
    <mergeCell ref="B36:B39"/>
    <mergeCell ref="A36:A39"/>
    <mergeCell ref="B24:B35"/>
    <mergeCell ref="B61:B66"/>
    <mergeCell ref="A67:A70"/>
    <mergeCell ref="B67:B70"/>
    <mergeCell ref="A43:A60"/>
    <mergeCell ref="B43:B60"/>
    <mergeCell ref="B10:B23"/>
    <mergeCell ref="L6:P6"/>
    <mergeCell ref="G6:J6"/>
    <mergeCell ref="A1:Y1"/>
    <mergeCell ref="A2:Y2"/>
    <mergeCell ref="S3:AA3"/>
    <mergeCell ref="AA4:AA7"/>
    <mergeCell ref="K6:K7"/>
    <mergeCell ref="B4:B7"/>
    <mergeCell ref="D4:E4"/>
    <mergeCell ref="F6:F7"/>
    <mergeCell ref="Q6:Q7"/>
    <mergeCell ref="Y4:Y7"/>
    <mergeCell ref="Z4:Z7"/>
    <mergeCell ref="F4:U4"/>
    <mergeCell ref="W4:W7"/>
    <mergeCell ref="A87:A95"/>
    <mergeCell ref="B87:B95"/>
    <mergeCell ref="B40:B42"/>
    <mergeCell ref="R6:U6"/>
    <mergeCell ref="L5:Q5"/>
    <mergeCell ref="A115:C115"/>
    <mergeCell ref="A107:C107"/>
    <mergeCell ref="A108:A110"/>
    <mergeCell ref="B108:B110"/>
    <mergeCell ref="A111:A114"/>
    <mergeCell ref="B111:B114"/>
  </mergeCells>
  <printOptions/>
  <pageMargins left="0.23" right="0.14" top="0.69" bottom="0.34" header="0.5" footer="0.5"/>
  <pageSetup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15"/>
  <sheetViews>
    <sheetView zoomScale="75" zoomScaleNormal="75" zoomScalePageLayoutView="0" workbookViewId="0" topLeftCell="A1">
      <pane xSplit="3" ySplit="7" topLeftCell="X113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E5" sqref="AE5"/>
    </sheetView>
  </sheetViews>
  <sheetFormatPr defaultColWidth="9.140625" defaultRowHeight="12.75"/>
  <cols>
    <col min="1" max="1" width="7.00390625" style="35" customWidth="1"/>
    <col min="2" max="2" width="30.8515625" style="61" customWidth="1"/>
    <col min="3" max="3" width="41.421875" style="59" customWidth="1"/>
    <col min="4" max="5" width="7.421875" style="36" customWidth="1"/>
    <col min="6" max="6" width="12.00390625" style="36" customWidth="1"/>
    <col min="7" max="9" width="6.8515625" style="36" customWidth="1"/>
    <col min="10" max="10" width="8.8515625" style="36" customWidth="1"/>
    <col min="11" max="11" width="11.140625" style="36" customWidth="1"/>
    <col min="12" max="12" width="6.8515625" style="36" hidden="1" customWidth="1"/>
    <col min="13" max="21" width="6.8515625" style="36" customWidth="1"/>
    <col min="22" max="22" width="9.140625" style="36" customWidth="1"/>
    <col min="23" max="23" width="13.28125" style="65" customWidth="1"/>
    <col min="24" max="24" width="16.140625" style="65" customWidth="1"/>
    <col min="25" max="25" width="15.00390625" style="65" customWidth="1"/>
    <col min="26" max="26" width="12.140625" style="32" customWidth="1"/>
    <col min="27" max="27" width="14.8515625" style="32" customWidth="1"/>
    <col min="28" max="16384" width="9.140625" style="32" customWidth="1"/>
  </cols>
  <sheetData>
    <row r="1" spans="1:31" s="38" customFormat="1" ht="33">
      <c r="A1" s="89" t="s">
        <v>226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37"/>
      <c r="AA1" s="37"/>
      <c r="AB1" s="37"/>
      <c r="AC1" s="37"/>
      <c r="AD1" s="37"/>
      <c r="AE1" s="37"/>
    </row>
    <row r="2" spans="1:31" s="38" customFormat="1" ht="33">
      <c r="A2" s="89" t="s">
        <v>305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37"/>
      <c r="AA2" s="37"/>
      <c r="AB2" s="37"/>
      <c r="AC2" s="37"/>
      <c r="AD2" s="37"/>
      <c r="AE2" s="37"/>
    </row>
    <row r="3" spans="1:27" ht="33">
      <c r="A3" s="62"/>
      <c r="B3" s="60"/>
      <c r="C3" s="58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90" t="s">
        <v>306</v>
      </c>
      <c r="T3" s="90"/>
      <c r="U3" s="90"/>
      <c r="V3" s="90"/>
      <c r="W3" s="90"/>
      <c r="X3" s="90"/>
      <c r="Y3" s="90"/>
      <c r="Z3" s="90"/>
      <c r="AA3" s="90"/>
    </row>
    <row r="4" spans="1:28" s="36" customFormat="1" ht="28.5" customHeight="1">
      <c r="A4" s="98" t="s">
        <v>179</v>
      </c>
      <c r="B4" s="92" t="s">
        <v>216</v>
      </c>
      <c r="C4" s="100" t="s">
        <v>217</v>
      </c>
      <c r="D4" s="80" t="s">
        <v>180</v>
      </c>
      <c r="E4" s="80"/>
      <c r="F4" s="84" t="s">
        <v>181</v>
      </c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6"/>
      <c r="V4" s="80" t="s">
        <v>7</v>
      </c>
      <c r="W4" s="80" t="s">
        <v>8</v>
      </c>
      <c r="X4" s="99" t="s">
        <v>297</v>
      </c>
      <c r="Y4" s="82" t="s">
        <v>9</v>
      </c>
      <c r="Z4" s="83" t="s">
        <v>298</v>
      </c>
      <c r="AA4" s="91" t="s">
        <v>299</v>
      </c>
      <c r="AB4" s="35"/>
    </row>
    <row r="5" spans="1:28" s="36" customFormat="1" ht="28.5" customHeight="1">
      <c r="A5" s="98"/>
      <c r="B5" s="93"/>
      <c r="C5" s="101"/>
      <c r="D5" s="80" t="s">
        <v>161</v>
      </c>
      <c r="E5" s="80" t="s">
        <v>160</v>
      </c>
      <c r="F5" s="80" t="s">
        <v>163</v>
      </c>
      <c r="G5" s="80"/>
      <c r="H5" s="80"/>
      <c r="I5" s="80"/>
      <c r="J5" s="80"/>
      <c r="K5" s="80"/>
      <c r="L5" s="84" t="s">
        <v>162</v>
      </c>
      <c r="M5" s="87"/>
      <c r="N5" s="87"/>
      <c r="O5" s="87"/>
      <c r="P5" s="87"/>
      <c r="Q5" s="88"/>
      <c r="R5" s="80" t="s">
        <v>221</v>
      </c>
      <c r="S5" s="80"/>
      <c r="T5" s="80"/>
      <c r="U5" s="80"/>
      <c r="V5" s="80"/>
      <c r="W5" s="80"/>
      <c r="X5" s="99"/>
      <c r="Y5" s="82"/>
      <c r="Z5" s="83"/>
      <c r="AA5" s="91"/>
      <c r="AB5" s="35"/>
    </row>
    <row r="6" spans="1:28" s="36" customFormat="1" ht="28.5" customHeight="1">
      <c r="A6" s="98"/>
      <c r="B6" s="93"/>
      <c r="C6" s="101"/>
      <c r="D6" s="80"/>
      <c r="E6" s="80"/>
      <c r="F6" s="80" t="s">
        <v>222</v>
      </c>
      <c r="G6" s="84" t="s">
        <v>223</v>
      </c>
      <c r="H6" s="87"/>
      <c r="I6" s="87"/>
      <c r="J6" s="88"/>
      <c r="K6" s="80" t="s">
        <v>22</v>
      </c>
      <c r="L6" s="84" t="s">
        <v>223</v>
      </c>
      <c r="M6" s="87"/>
      <c r="N6" s="87"/>
      <c r="O6" s="87"/>
      <c r="P6" s="88"/>
      <c r="Q6" s="80" t="s">
        <v>224</v>
      </c>
      <c r="R6" s="80" t="s">
        <v>223</v>
      </c>
      <c r="S6" s="80"/>
      <c r="T6" s="80"/>
      <c r="U6" s="80"/>
      <c r="V6" s="80"/>
      <c r="W6" s="80"/>
      <c r="X6" s="99"/>
      <c r="Y6" s="82"/>
      <c r="Z6" s="83"/>
      <c r="AA6" s="91"/>
      <c r="AB6" s="35"/>
    </row>
    <row r="7" spans="1:28" s="36" customFormat="1" ht="73.5" customHeight="1">
      <c r="A7" s="98"/>
      <c r="B7" s="94"/>
      <c r="C7" s="102"/>
      <c r="D7" s="80"/>
      <c r="E7" s="80"/>
      <c r="F7" s="80"/>
      <c r="G7" s="34">
        <v>0.25</v>
      </c>
      <c r="H7" s="34">
        <v>0.5</v>
      </c>
      <c r="I7" s="34">
        <v>0.75</v>
      </c>
      <c r="J7" s="34">
        <v>1</v>
      </c>
      <c r="K7" s="80"/>
      <c r="L7" s="34">
        <v>0</v>
      </c>
      <c r="M7" s="34">
        <v>0.25</v>
      </c>
      <c r="N7" s="34">
        <v>0.5</v>
      </c>
      <c r="O7" s="34">
        <v>0.75</v>
      </c>
      <c r="P7" s="34">
        <v>1</v>
      </c>
      <c r="Q7" s="80"/>
      <c r="R7" s="34">
        <v>0.25</v>
      </c>
      <c r="S7" s="34">
        <v>0.5</v>
      </c>
      <c r="T7" s="34">
        <v>0.75</v>
      </c>
      <c r="U7" s="34">
        <v>1</v>
      </c>
      <c r="V7" s="80"/>
      <c r="W7" s="80"/>
      <c r="X7" s="99"/>
      <c r="Y7" s="82"/>
      <c r="Z7" s="83"/>
      <c r="AA7" s="91"/>
      <c r="AB7" s="35"/>
    </row>
    <row r="8" spans="1:27" ht="27.75">
      <c r="A8" s="79" t="s">
        <v>219</v>
      </c>
      <c r="B8" s="79"/>
      <c r="C8" s="79"/>
      <c r="D8" s="66">
        <f aca="true" t="shared" si="0" ref="D8:J8">+D9+D23+D35+D39+D42+D60+D66+D70</f>
        <v>128</v>
      </c>
      <c r="E8" s="66">
        <f t="shared" si="0"/>
        <v>1353</v>
      </c>
      <c r="F8" s="66">
        <f t="shared" si="0"/>
        <v>23</v>
      </c>
      <c r="G8" s="66">
        <f t="shared" si="0"/>
        <v>687</v>
      </c>
      <c r="H8" s="66">
        <f t="shared" si="0"/>
        <v>187</v>
      </c>
      <c r="I8" s="66">
        <f t="shared" si="0"/>
        <v>55</v>
      </c>
      <c r="J8" s="66">
        <f t="shared" si="0"/>
        <v>0</v>
      </c>
      <c r="K8" s="67">
        <f aca="true" t="shared" si="1" ref="K8:K22">+J8+I8+H8+G8+F8</f>
        <v>952</v>
      </c>
      <c r="L8" s="66">
        <f>+L9+L23+L35+L39+L42+L60+L66+L70</f>
        <v>0</v>
      </c>
      <c r="M8" s="66">
        <f>+M9+M23+M35+M39+M42+M60+M66+M70</f>
        <v>111</v>
      </c>
      <c r="N8" s="66">
        <f>+N9+N23+N35+N39+N42+N60+N66+N70</f>
        <v>122</v>
      </c>
      <c r="O8" s="66">
        <f>+O9+O23+O35+O39+O42+O60+O66+O70</f>
        <v>296</v>
      </c>
      <c r="P8" s="66">
        <f>+P9+P23+P35+P39+P42+P60+P66+P70</f>
        <v>0</v>
      </c>
      <c r="Q8" s="57">
        <f aca="true" t="shared" si="2" ref="Q8:Q22">+P8+O8+N8+M8+L8</f>
        <v>529</v>
      </c>
      <c r="R8" s="66">
        <f aca="true" t="shared" si="3" ref="R8:U39">+M8+G8</f>
        <v>798</v>
      </c>
      <c r="S8" s="66">
        <f t="shared" si="3"/>
        <v>309</v>
      </c>
      <c r="T8" s="66">
        <f t="shared" si="3"/>
        <v>351</v>
      </c>
      <c r="U8" s="66">
        <f t="shared" si="3"/>
        <v>0</v>
      </c>
      <c r="V8" s="66">
        <f>+U8+T8+S8+R8</f>
        <v>1458</v>
      </c>
      <c r="W8" s="66">
        <f aca="true" t="shared" si="4" ref="W8:W32">+K8+Q8</f>
        <v>1481</v>
      </c>
      <c r="X8" s="74">
        <f aca="true" t="shared" si="5" ref="X8:X72">+V8/W8*100</f>
        <v>98.44699527346388</v>
      </c>
      <c r="Y8" s="64">
        <f aca="true" t="shared" si="6" ref="Y8:Y72">+R8*0.25+S8*0.5+T8*0.75+U8*1</f>
        <v>617.25</v>
      </c>
      <c r="Z8" s="75">
        <f aca="true" t="shared" si="7" ref="Z8:Z72">+Y8/W8*100</f>
        <v>41.67792032410533</v>
      </c>
      <c r="AA8" s="76">
        <v>5</v>
      </c>
    </row>
    <row r="9" spans="1:27" ht="27.75">
      <c r="A9" s="34">
        <v>1</v>
      </c>
      <c r="B9" s="55" t="s">
        <v>229</v>
      </c>
      <c r="C9" s="33" t="s">
        <v>176</v>
      </c>
      <c r="D9" s="57">
        <v>2</v>
      </c>
      <c r="E9" s="57">
        <v>3</v>
      </c>
      <c r="F9" s="57"/>
      <c r="G9" s="57">
        <v>0</v>
      </c>
      <c r="H9" s="57"/>
      <c r="I9" s="57">
        <v>0</v>
      </c>
      <c r="J9" s="57"/>
      <c r="K9" s="57">
        <f t="shared" si="1"/>
        <v>0</v>
      </c>
      <c r="L9" s="57"/>
      <c r="M9" s="57">
        <v>1</v>
      </c>
      <c r="N9" s="57"/>
      <c r="O9" s="57">
        <v>4</v>
      </c>
      <c r="P9" s="57"/>
      <c r="Q9" s="57">
        <f t="shared" si="2"/>
        <v>5</v>
      </c>
      <c r="R9" s="34">
        <f t="shared" si="3"/>
        <v>1</v>
      </c>
      <c r="S9" s="34">
        <f t="shared" si="3"/>
        <v>0</v>
      </c>
      <c r="T9" s="34">
        <f t="shared" si="3"/>
        <v>4</v>
      </c>
      <c r="U9" s="34">
        <f t="shared" si="3"/>
        <v>0</v>
      </c>
      <c r="V9" s="66">
        <f aca="true" t="shared" si="8" ref="V9:V73">+U9+T9+S9+R9</f>
        <v>5</v>
      </c>
      <c r="W9" s="66">
        <f t="shared" si="4"/>
        <v>5</v>
      </c>
      <c r="X9" s="74">
        <f t="shared" si="5"/>
        <v>100</v>
      </c>
      <c r="Y9" s="64">
        <f t="shared" si="6"/>
        <v>3.25</v>
      </c>
      <c r="Z9" s="75">
        <f t="shared" si="7"/>
        <v>65</v>
      </c>
      <c r="AA9" s="76">
        <v>5</v>
      </c>
    </row>
    <row r="10" spans="1:27" ht="27.75">
      <c r="A10" s="80">
        <v>2</v>
      </c>
      <c r="B10" s="80" t="s">
        <v>84</v>
      </c>
      <c r="C10" s="33" t="s">
        <v>228</v>
      </c>
      <c r="D10" s="57">
        <v>0</v>
      </c>
      <c r="E10" s="57">
        <v>7</v>
      </c>
      <c r="F10" s="57"/>
      <c r="G10" s="57">
        <v>0</v>
      </c>
      <c r="H10" s="57"/>
      <c r="I10" s="57"/>
      <c r="J10" s="57"/>
      <c r="K10" s="57">
        <f t="shared" si="1"/>
        <v>0</v>
      </c>
      <c r="L10" s="57"/>
      <c r="M10" s="57">
        <v>7</v>
      </c>
      <c r="N10" s="57"/>
      <c r="O10" s="57"/>
      <c r="P10" s="57"/>
      <c r="Q10" s="57">
        <f t="shared" si="2"/>
        <v>7</v>
      </c>
      <c r="R10" s="34">
        <f t="shared" si="3"/>
        <v>7</v>
      </c>
      <c r="S10" s="34">
        <f t="shared" si="3"/>
        <v>0</v>
      </c>
      <c r="T10" s="34">
        <f t="shared" si="3"/>
        <v>0</v>
      </c>
      <c r="U10" s="34">
        <f t="shared" si="3"/>
        <v>0</v>
      </c>
      <c r="V10" s="66">
        <f t="shared" si="8"/>
        <v>7</v>
      </c>
      <c r="W10" s="66">
        <f t="shared" si="4"/>
        <v>7</v>
      </c>
      <c r="X10" s="74">
        <f t="shared" si="5"/>
        <v>100</v>
      </c>
      <c r="Y10" s="64">
        <f t="shared" si="6"/>
        <v>1.75</v>
      </c>
      <c r="Z10" s="75">
        <f t="shared" si="7"/>
        <v>25</v>
      </c>
      <c r="AA10" s="76">
        <v>5</v>
      </c>
    </row>
    <row r="11" spans="1:27" ht="27.75">
      <c r="A11" s="80"/>
      <c r="B11" s="80"/>
      <c r="C11" s="33" t="s">
        <v>87</v>
      </c>
      <c r="D11" s="57">
        <f>1+2</f>
        <v>3</v>
      </c>
      <c r="E11" s="57">
        <v>1</v>
      </c>
      <c r="F11" s="57"/>
      <c r="G11" s="57">
        <v>0</v>
      </c>
      <c r="H11" s="57"/>
      <c r="I11" s="57"/>
      <c r="J11" s="57"/>
      <c r="K11" s="57">
        <f t="shared" si="1"/>
        <v>0</v>
      </c>
      <c r="L11" s="57"/>
      <c r="M11" s="57">
        <v>2</v>
      </c>
      <c r="N11" s="57"/>
      <c r="O11" s="57">
        <v>2</v>
      </c>
      <c r="P11" s="57"/>
      <c r="Q11" s="57">
        <f t="shared" si="2"/>
        <v>4</v>
      </c>
      <c r="R11" s="34">
        <f t="shared" si="3"/>
        <v>2</v>
      </c>
      <c r="S11" s="34">
        <f t="shared" si="3"/>
        <v>0</v>
      </c>
      <c r="T11" s="34">
        <f t="shared" si="3"/>
        <v>2</v>
      </c>
      <c r="U11" s="34">
        <f t="shared" si="3"/>
        <v>0</v>
      </c>
      <c r="V11" s="66">
        <f t="shared" si="8"/>
        <v>4</v>
      </c>
      <c r="W11" s="66">
        <f t="shared" si="4"/>
        <v>4</v>
      </c>
      <c r="X11" s="74">
        <f t="shared" si="5"/>
        <v>100</v>
      </c>
      <c r="Y11" s="64">
        <f t="shared" si="6"/>
        <v>2</v>
      </c>
      <c r="Z11" s="75">
        <f t="shared" si="7"/>
        <v>50</v>
      </c>
      <c r="AA11" s="76">
        <v>5</v>
      </c>
    </row>
    <row r="12" spans="1:27" ht="27.75">
      <c r="A12" s="80"/>
      <c r="B12" s="80"/>
      <c r="C12" s="33" t="s">
        <v>52</v>
      </c>
      <c r="D12" s="57">
        <v>0</v>
      </c>
      <c r="E12" s="57">
        <v>2</v>
      </c>
      <c r="F12" s="57">
        <v>2</v>
      </c>
      <c r="G12" s="57"/>
      <c r="H12" s="57"/>
      <c r="I12" s="57"/>
      <c r="J12" s="57"/>
      <c r="K12" s="57">
        <f t="shared" si="1"/>
        <v>2</v>
      </c>
      <c r="L12" s="57"/>
      <c r="M12" s="57"/>
      <c r="N12" s="57"/>
      <c r="O12" s="57"/>
      <c r="P12" s="57"/>
      <c r="Q12" s="57">
        <f t="shared" si="2"/>
        <v>0</v>
      </c>
      <c r="R12" s="34">
        <f t="shared" si="3"/>
        <v>0</v>
      </c>
      <c r="S12" s="34">
        <f t="shared" si="3"/>
        <v>0</v>
      </c>
      <c r="T12" s="34">
        <f t="shared" si="3"/>
        <v>0</v>
      </c>
      <c r="U12" s="34">
        <f t="shared" si="3"/>
        <v>0</v>
      </c>
      <c r="V12" s="66">
        <f t="shared" si="8"/>
        <v>0</v>
      </c>
      <c r="W12" s="66">
        <f t="shared" si="4"/>
        <v>2</v>
      </c>
      <c r="X12" s="74">
        <f t="shared" si="5"/>
        <v>0</v>
      </c>
      <c r="Y12" s="64">
        <f t="shared" si="6"/>
        <v>0</v>
      </c>
      <c r="Z12" s="75">
        <f t="shared" si="7"/>
        <v>0</v>
      </c>
      <c r="AA12" s="76">
        <v>5</v>
      </c>
    </row>
    <row r="13" spans="1:27" ht="27.75">
      <c r="A13" s="80"/>
      <c r="B13" s="80"/>
      <c r="C13" s="33" t="s">
        <v>227</v>
      </c>
      <c r="D13" s="57">
        <v>0</v>
      </c>
      <c r="E13" s="57">
        <v>4</v>
      </c>
      <c r="F13" s="57"/>
      <c r="G13" s="57">
        <v>0</v>
      </c>
      <c r="H13" s="57"/>
      <c r="I13" s="57"/>
      <c r="J13" s="57"/>
      <c r="K13" s="57">
        <f t="shared" si="1"/>
        <v>0</v>
      </c>
      <c r="L13" s="57"/>
      <c r="M13" s="57">
        <v>4</v>
      </c>
      <c r="N13" s="57"/>
      <c r="O13" s="57"/>
      <c r="P13" s="57"/>
      <c r="Q13" s="57">
        <f t="shared" si="2"/>
        <v>4</v>
      </c>
      <c r="R13" s="34">
        <f t="shared" si="3"/>
        <v>4</v>
      </c>
      <c r="S13" s="34">
        <f t="shared" si="3"/>
        <v>0</v>
      </c>
      <c r="T13" s="34">
        <f t="shared" si="3"/>
        <v>0</v>
      </c>
      <c r="U13" s="34">
        <f t="shared" si="3"/>
        <v>0</v>
      </c>
      <c r="V13" s="66">
        <f t="shared" si="8"/>
        <v>4</v>
      </c>
      <c r="W13" s="66">
        <f t="shared" si="4"/>
        <v>4</v>
      </c>
      <c r="X13" s="74">
        <f t="shared" si="5"/>
        <v>100</v>
      </c>
      <c r="Y13" s="64">
        <f t="shared" si="6"/>
        <v>1</v>
      </c>
      <c r="Z13" s="75">
        <f t="shared" si="7"/>
        <v>25</v>
      </c>
      <c r="AA13" s="76">
        <v>5</v>
      </c>
    </row>
    <row r="14" spans="1:27" ht="27.75">
      <c r="A14" s="80"/>
      <c r="B14" s="80"/>
      <c r="C14" s="33" t="s">
        <v>72</v>
      </c>
      <c r="D14" s="57">
        <f>1+2</f>
        <v>3</v>
      </c>
      <c r="E14" s="57">
        <v>2</v>
      </c>
      <c r="F14" s="57"/>
      <c r="G14" s="57">
        <v>0</v>
      </c>
      <c r="H14" s="57"/>
      <c r="I14" s="57"/>
      <c r="J14" s="57"/>
      <c r="K14" s="57">
        <f t="shared" si="1"/>
        <v>0</v>
      </c>
      <c r="L14" s="57"/>
      <c r="M14" s="57">
        <v>2</v>
      </c>
      <c r="N14" s="57"/>
      <c r="O14" s="57">
        <f>1+2</f>
        <v>3</v>
      </c>
      <c r="P14" s="57"/>
      <c r="Q14" s="57">
        <f t="shared" si="2"/>
        <v>5</v>
      </c>
      <c r="R14" s="34">
        <f t="shared" si="3"/>
        <v>2</v>
      </c>
      <c r="S14" s="34">
        <f t="shared" si="3"/>
        <v>0</v>
      </c>
      <c r="T14" s="34">
        <f t="shared" si="3"/>
        <v>3</v>
      </c>
      <c r="U14" s="34">
        <f t="shared" si="3"/>
        <v>0</v>
      </c>
      <c r="V14" s="66">
        <f t="shared" si="8"/>
        <v>5</v>
      </c>
      <c r="W14" s="66">
        <f t="shared" si="4"/>
        <v>5</v>
      </c>
      <c r="X14" s="74">
        <f t="shared" si="5"/>
        <v>100</v>
      </c>
      <c r="Y14" s="64">
        <f t="shared" si="6"/>
        <v>2.75</v>
      </c>
      <c r="Z14" s="75">
        <f t="shared" si="7"/>
        <v>55.00000000000001</v>
      </c>
      <c r="AA14" s="76">
        <v>5</v>
      </c>
    </row>
    <row r="15" spans="1:27" ht="27.75">
      <c r="A15" s="80"/>
      <c r="B15" s="80"/>
      <c r="C15" s="33" t="s">
        <v>128</v>
      </c>
      <c r="D15" s="57">
        <v>0</v>
      </c>
      <c r="E15" s="57">
        <v>1</v>
      </c>
      <c r="F15" s="57"/>
      <c r="G15" s="57">
        <v>0</v>
      </c>
      <c r="H15" s="57"/>
      <c r="I15" s="57"/>
      <c r="J15" s="57"/>
      <c r="K15" s="57">
        <f t="shared" si="1"/>
        <v>0</v>
      </c>
      <c r="L15" s="57"/>
      <c r="M15" s="57">
        <v>1</v>
      </c>
      <c r="N15" s="57"/>
      <c r="O15" s="57"/>
      <c r="P15" s="57"/>
      <c r="Q15" s="57">
        <f t="shared" si="2"/>
        <v>1</v>
      </c>
      <c r="R15" s="34">
        <f t="shared" si="3"/>
        <v>1</v>
      </c>
      <c r="S15" s="34">
        <f t="shared" si="3"/>
        <v>0</v>
      </c>
      <c r="T15" s="34">
        <f t="shared" si="3"/>
        <v>0</v>
      </c>
      <c r="U15" s="34">
        <f t="shared" si="3"/>
        <v>0</v>
      </c>
      <c r="V15" s="66">
        <f t="shared" si="8"/>
        <v>1</v>
      </c>
      <c r="W15" s="66">
        <f t="shared" si="4"/>
        <v>1</v>
      </c>
      <c r="X15" s="74">
        <f t="shared" si="5"/>
        <v>100</v>
      </c>
      <c r="Y15" s="64">
        <f t="shared" si="6"/>
        <v>0.25</v>
      </c>
      <c r="Z15" s="75">
        <f t="shared" si="7"/>
        <v>25</v>
      </c>
      <c r="AA15" s="76">
        <v>5</v>
      </c>
    </row>
    <row r="16" spans="1:27" ht="27.75">
      <c r="A16" s="80"/>
      <c r="B16" s="80"/>
      <c r="C16" s="33" t="s">
        <v>114</v>
      </c>
      <c r="D16" s="57">
        <v>1</v>
      </c>
      <c r="E16" s="57">
        <v>0</v>
      </c>
      <c r="F16" s="57"/>
      <c r="G16" s="57">
        <v>0</v>
      </c>
      <c r="H16" s="57"/>
      <c r="I16" s="57"/>
      <c r="J16" s="57"/>
      <c r="K16" s="57">
        <f t="shared" si="1"/>
        <v>0</v>
      </c>
      <c r="L16" s="57"/>
      <c r="M16" s="57">
        <v>1</v>
      </c>
      <c r="N16" s="57"/>
      <c r="O16" s="57"/>
      <c r="P16" s="57"/>
      <c r="Q16" s="57">
        <f t="shared" si="2"/>
        <v>1</v>
      </c>
      <c r="R16" s="34">
        <f t="shared" si="3"/>
        <v>1</v>
      </c>
      <c r="S16" s="34">
        <f t="shared" si="3"/>
        <v>0</v>
      </c>
      <c r="T16" s="34">
        <f t="shared" si="3"/>
        <v>0</v>
      </c>
      <c r="U16" s="34">
        <f t="shared" si="3"/>
        <v>0</v>
      </c>
      <c r="V16" s="66">
        <f t="shared" si="8"/>
        <v>1</v>
      </c>
      <c r="W16" s="66">
        <f t="shared" si="4"/>
        <v>1</v>
      </c>
      <c r="X16" s="74">
        <f t="shared" si="5"/>
        <v>100</v>
      </c>
      <c r="Y16" s="64">
        <f t="shared" si="6"/>
        <v>0.25</v>
      </c>
      <c r="Z16" s="75">
        <f t="shared" si="7"/>
        <v>25</v>
      </c>
      <c r="AA16" s="76">
        <v>5</v>
      </c>
    </row>
    <row r="17" spans="1:27" ht="27.75">
      <c r="A17" s="80"/>
      <c r="B17" s="80"/>
      <c r="C17" s="33" t="s">
        <v>119</v>
      </c>
      <c r="D17" s="57">
        <v>0</v>
      </c>
      <c r="E17" s="57">
        <v>6</v>
      </c>
      <c r="F17" s="57"/>
      <c r="G17" s="57">
        <v>0</v>
      </c>
      <c r="H17" s="57"/>
      <c r="I17" s="57"/>
      <c r="J17" s="57"/>
      <c r="K17" s="57">
        <f t="shared" si="1"/>
        <v>0</v>
      </c>
      <c r="L17" s="57"/>
      <c r="M17" s="57">
        <v>6</v>
      </c>
      <c r="N17" s="57"/>
      <c r="O17" s="57"/>
      <c r="P17" s="57"/>
      <c r="Q17" s="57">
        <f t="shared" si="2"/>
        <v>6</v>
      </c>
      <c r="R17" s="34">
        <f t="shared" si="3"/>
        <v>6</v>
      </c>
      <c r="S17" s="34">
        <f t="shared" si="3"/>
        <v>0</v>
      </c>
      <c r="T17" s="34">
        <f t="shared" si="3"/>
        <v>0</v>
      </c>
      <c r="U17" s="34">
        <f t="shared" si="3"/>
        <v>0</v>
      </c>
      <c r="V17" s="66">
        <f t="shared" si="8"/>
        <v>6</v>
      </c>
      <c r="W17" s="66">
        <f t="shared" si="4"/>
        <v>6</v>
      </c>
      <c r="X17" s="74">
        <f t="shared" si="5"/>
        <v>100</v>
      </c>
      <c r="Y17" s="64">
        <f t="shared" si="6"/>
        <v>1.5</v>
      </c>
      <c r="Z17" s="75">
        <f t="shared" si="7"/>
        <v>25</v>
      </c>
      <c r="AA17" s="76">
        <v>5</v>
      </c>
    </row>
    <row r="18" spans="1:27" ht="27.75">
      <c r="A18" s="80"/>
      <c r="B18" s="80"/>
      <c r="C18" s="33" t="s">
        <v>68</v>
      </c>
      <c r="D18" s="57">
        <v>0</v>
      </c>
      <c r="E18" s="57">
        <v>1</v>
      </c>
      <c r="F18" s="57">
        <v>1</v>
      </c>
      <c r="G18" s="57"/>
      <c r="H18" s="57"/>
      <c r="I18" s="57"/>
      <c r="J18" s="57"/>
      <c r="K18" s="57">
        <f t="shared" si="1"/>
        <v>1</v>
      </c>
      <c r="L18" s="57"/>
      <c r="M18" s="57"/>
      <c r="N18" s="57"/>
      <c r="O18" s="57"/>
      <c r="P18" s="57"/>
      <c r="Q18" s="57">
        <f t="shared" si="2"/>
        <v>0</v>
      </c>
      <c r="R18" s="34">
        <f t="shared" si="3"/>
        <v>0</v>
      </c>
      <c r="S18" s="34">
        <f t="shared" si="3"/>
        <v>0</v>
      </c>
      <c r="T18" s="34">
        <f t="shared" si="3"/>
        <v>0</v>
      </c>
      <c r="U18" s="34">
        <f t="shared" si="3"/>
        <v>0</v>
      </c>
      <c r="V18" s="66">
        <f t="shared" si="8"/>
        <v>0</v>
      </c>
      <c r="W18" s="66">
        <f t="shared" si="4"/>
        <v>1</v>
      </c>
      <c r="X18" s="74">
        <f t="shared" si="5"/>
        <v>0</v>
      </c>
      <c r="Y18" s="64">
        <f t="shared" si="6"/>
        <v>0</v>
      </c>
      <c r="Z18" s="75">
        <f t="shared" si="7"/>
        <v>0</v>
      </c>
      <c r="AA18" s="76">
        <v>5</v>
      </c>
    </row>
    <row r="19" spans="1:27" ht="27.75">
      <c r="A19" s="80"/>
      <c r="B19" s="80"/>
      <c r="C19" s="33" t="s">
        <v>169</v>
      </c>
      <c r="D19" s="57">
        <v>2</v>
      </c>
      <c r="E19" s="57">
        <v>0</v>
      </c>
      <c r="F19" s="57"/>
      <c r="G19" s="57">
        <v>0</v>
      </c>
      <c r="H19" s="57"/>
      <c r="I19" s="57"/>
      <c r="J19" s="57"/>
      <c r="K19" s="57">
        <f t="shared" si="1"/>
        <v>0</v>
      </c>
      <c r="L19" s="57"/>
      <c r="M19" s="57">
        <v>2</v>
      </c>
      <c r="N19" s="57"/>
      <c r="O19" s="57"/>
      <c r="P19" s="57"/>
      <c r="Q19" s="57">
        <f t="shared" si="2"/>
        <v>2</v>
      </c>
      <c r="R19" s="34">
        <f t="shared" si="3"/>
        <v>2</v>
      </c>
      <c r="S19" s="34">
        <f t="shared" si="3"/>
        <v>0</v>
      </c>
      <c r="T19" s="34">
        <f t="shared" si="3"/>
        <v>0</v>
      </c>
      <c r="U19" s="34">
        <f t="shared" si="3"/>
        <v>0</v>
      </c>
      <c r="V19" s="66">
        <f t="shared" si="8"/>
        <v>2</v>
      </c>
      <c r="W19" s="66">
        <f t="shared" si="4"/>
        <v>2</v>
      </c>
      <c r="X19" s="74">
        <f t="shared" si="5"/>
        <v>100</v>
      </c>
      <c r="Y19" s="64">
        <f t="shared" si="6"/>
        <v>0.5</v>
      </c>
      <c r="Z19" s="75">
        <f t="shared" si="7"/>
        <v>25</v>
      </c>
      <c r="AA19" s="76">
        <v>5</v>
      </c>
    </row>
    <row r="20" spans="1:27" ht="27.75">
      <c r="A20" s="80"/>
      <c r="B20" s="80"/>
      <c r="C20" s="33" t="s">
        <v>53</v>
      </c>
      <c r="D20" s="57">
        <v>0</v>
      </c>
      <c r="E20" s="57">
        <v>7</v>
      </c>
      <c r="F20" s="57"/>
      <c r="G20" s="57">
        <v>0</v>
      </c>
      <c r="H20" s="57"/>
      <c r="I20" s="57"/>
      <c r="J20" s="57"/>
      <c r="K20" s="57">
        <f t="shared" si="1"/>
        <v>0</v>
      </c>
      <c r="L20" s="57"/>
      <c r="M20" s="57">
        <v>7</v>
      </c>
      <c r="N20" s="57"/>
      <c r="O20" s="57"/>
      <c r="P20" s="57"/>
      <c r="Q20" s="57">
        <f t="shared" si="2"/>
        <v>7</v>
      </c>
      <c r="R20" s="34">
        <f t="shared" si="3"/>
        <v>7</v>
      </c>
      <c r="S20" s="34">
        <f t="shared" si="3"/>
        <v>0</v>
      </c>
      <c r="T20" s="34">
        <f t="shared" si="3"/>
        <v>0</v>
      </c>
      <c r="U20" s="34">
        <f t="shared" si="3"/>
        <v>0</v>
      </c>
      <c r="V20" s="66">
        <f t="shared" si="8"/>
        <v>7</v>
      </c>
      <c r="W20" s="66">
        <f t="shared" si="4"/>
        <v>7</v>
      </c>
      <c r="X20" s="74">
        <f t="shared" si="5"/>
        <v>100</v>
      </c>
      <c r="Y20" s="64">
        <f t="shared" si="6"/>
        <v>1.75</v>
      </c>
      <c r="Z20" s="75">
        <f t="shared" si="7"/>
        <v>25</v>
      </c>
      <c r="AA20" s="76">
        <v>5</v>
      </c>
    </row>
    <row r="21" spans="1:27" ht="27.75">
      <c r="A21" s="80"/>
      <c r="B21" s="80"/>
      <c r="C21" s="33" t="s">
        <v>85</v>
      </c>
      <c r="D21" s="57">
        <v>24</v>
      </c>
      <c r="E21" s="57">
        <f>52+1</f>
        <v>53</v>
      </c>
      <c r="F21" s="57"/>
      <c r="G21" s="57">
        <v>0</v>
      </c>
      <c r="H21" s="57"/>
      <c r="I21" s="57">
        <v>0</v>
      </c>
      <c r="J21" s="57"/>
      <c r="K21" s="57">
        <f t="shared" si="1"/>
        <v>0</v>
      </c>
      <c r="L21" s="57"/>
      <c r="M21" s="57">
        <f>54+1</f>
        <v>55</v>
      </c>
      <c r="N21" s="57"/>
      <c r="O21" s="57">
        <v>22</v>
      </c>
      <c r="P21" s="57"/>
      <c r="Q21" s="57">
        <f t="shared" si="2"/>
        <v>77</v>
      </c>
      <c r="R21" s="34">
        <f t="shared" si="3"/>
        <v>55</v>
      </c>
      <c r="S21" s="34">
        <f t="shared" si="3"/>
        <v>0</v>
      </c>
      <c r="T21" s="34">
        <f t="shared" si="3"/>
        <v>22</v>
      </c>
      <c r="U21" s="34">
        <f t="shared" si="3"/>
        <v>0</v>
      </c>
      <c r="V21" s="66">
        <f t="shared" si="8"/>
        <v>77</v>
      </c>
      <c r="W21" s="66">
        <f t="shared" si="4"/>
        <v>77</v>
      </c>
      <c r="X21" s="74">
        <f t="shared" si="5"/>
        <v>100</v>
      </c>
      <c r="Y21" s="64">
        <f t="shared" si="6"/>
        <v>30.25</v>
      </c>
      <c r="Z21" s="75">
        <f t="shared" si="7"/>
        <v>39.285714285714285</v>
      </c>
      <c r="AA21" s="76">
        <v>5</v>
      </c>
    </row>
    <row r="22" spans="1:27" ht="27.75">
      <c r="A22" s="80"/>
      <c r="B22" s="80"/>
      <c r="C22" s="33" t="s">
        <v>71</v>
      </c>
      <c r="D22" s="57">
        <f>3+3</f>
        <v>6</v>
      </c>
      <c r="E22" s="57">
        <v>0</v>
      </c>
      <c r="F22" s="57"/>
      <c r="G22" s="57">
        <v>0</v>
      </c>
      <c r="H22" s="57"/>
      <c r="I22" s="57"/>
      <c r="J22" s="57"/>
      <c r="K22" s="57">
        <f t="shared" si="1"/>
        <v>0</v>
      </c>
      <c r="L22" s="57"/>
      <c r="M22" s="57">
        <v>3</v>
      </c>
      <c r="N22" s="57"/>
      <c r="O22" s="57">
        <v>3</v>
      </c>
      <c r="P22" s="57"/>
      <c r="Q22" s="57">
        <f t="shared" si="2"/>
        <v>6</v>
      </c>
      <c r="R22" s="34">
        <f t="shared" si="3"/>
        <v>3</v>
      </c>
      <c r="S22" s="34">
        <f t="shared" si="3"/>
        <v>0</v>
      </c>
      <c r="T22" s="34">
        <f t="shared" si="3"/>
        <v>3</v>
      </c>
      <c r="U22" s="34">
        <f t="shared" si="3"/>
        <v>0</v>
      </c>
      <c r="V22" s="66">
        <f t="shared" si="8"/>
        <v>6</v>
      </c>
      <c r="W22" s="66">
        <f t="shared" si="4"/>
        <v>6</v>
      </c>
      <c r="X22" s="74">
        <f t="shared" si="5"/>
        <v>100</v>
      </c>
      <c r="Y22" s="64">
        <f t="shared" si="6"/>
        <v>3</v>
      </c>
      <c r="Z22" s="75">
        <f t="shared" si="7"/>
        <v>50</v>
      </c>
      <c r="AA22" s="76">
        <v>5</v>
      </c>
    </row>
    <row r="23" spans="1:27" ht="27.75">
      <c r="A23" s="80"/>
      <c r="B23" s="80"/>
      <c r="C23" s="33" t="s">
        <v>218</v>
      </c>
      <c r="D23" s="57">
        <f aca="true" t="shared" si="9" ref="D23:Q23">SUM(D10:D22)</f>
        <v>39</v>
      </c>
      <c r="E23" s="57">
        <f t="shared" si="9"/>
        <v>84</v>
      </c>
      <c r="F23" s="57">
        <f t="shared" si="9"/>
        <v>3</v>
      </c>
      <c r="G23" s="57">
        <f t="shared" si="9"/>
        <v>0</v>
      </c>
      <c r="H23" s="57">
        <f t="shared" si="9"/>
        <v>0</v>
      </c>
      <c r="I23" s="57">
        <f t="shared" si="9"/>
        <v>0</v>
      </c>
      <c r="J23" s="57">
        <f t="shared" si="9"/>
        <v>0</v>
      </c>
      <c r="K23" s="57">
        <f t="shared" si="9"/>
        <v>3</v>
      </c>
      <c r="L23" s="57">
        <f t="shared" si="9"/>
        <v>0</v>
      </c>
      <c r="M23" s="57">
        <f t="shared" si="9"/>
        <v>90</v>
      </c>
      <c r="N23" s="57">
        <f t="shared" si="9"/>
        <v>0</v>
      </c>
      <c r="O23" s="57">
        <f t="shared" si="9"/>
        <v>30</v>
      </c>
      <c r="P23" s="57">
        <f t="shared" si="9"/>
        <v>0</v>
      </c>
      <c r="Q23" s="57">
        <f t="shared" si="9"/>
        <v>120</v>
      </c>
      <c r="R23" s="34">
        <f t="shared" si="3"/>
        <v>90</v>
      </c>
      <c r="S23" s="34">
        <f t="shared" si="3"/>
        <v>0</v>
      </c>
      <c r="T23" s="34">
        <f t="shared" si="3"/>
        <v>30</v>
      </c>
      <c r="U23" s="34">
        <f t="shared" si="3"/>
        <v>0</v>
      </c>
      <c r="V23" s="66">
        <f t="shared" si="8"/>
        <v>120</v>
      </c>
      <c r="W23" s="66">
        <f t="shared" si="4"/>
        <v>123</v>
      </c>
      <c r="X23" s="74">
        <f t="shared" si="5"/>
        <v>97.5609756097561</v>
      </c>
      <c r="Y23" s="64">
        <f t="shared" si="6"/>
        <v>45</v>
      </c>
      <c r="Z23" s="75">
        <f t="shared" si="7"/>
        <v>36.58536585365854</v>
      </c>
      <c r="AA23" s="76">
        <v>5</v>
      </c>
    </row>
    <row r="24" spans="1:27" ht="27.75">
      <c r="A24" s="80">
        <v>3</v>
      </c>
      <c r="B24" s="81" t="s">
        <v>21</v>
      </c>
      <c r="C24" s="33" t="s">
        <v>116</v>
      </c>
      <c r="D24" s="57">
        <v>0</v>
      </c>
      <c r="E24" s="57">
        <v>8</v>
      </c>
      <c r="F24" s="57"/>
      <c r="G24" s="57"/>
      <c r="H24" s="57">
        <v>0</v>
      </c>
      <c r="I24" s="57">
        <v>0</v>
      </c>
      <c r="J24" s="57"/>
      <c r="K24" s="57">
        <f aca="true" t="shared" si="10" ref="K24:K34">+J24+I24+H24+G24+F24</f>
        <v>0</v>
      </c>
      <c r="L24" s="57"/>
      <c r="M24" s="57"/>
      <c r="N24" s="57">
        <v>1</v>
      </c>
      <c r="O24" s="57">
        <v>7</v>
      </c>
      <c r="P24" s="57"/>
      <c r="Q24" s="57">
        <f aca="true" t="shared" si="11" ref="Q24:Q34">+P24+O24+N24+M24+L24</f>
        <v>8</v>
      </c>
      <c r="R24" s="34">
        <f t="shared" si="3"/>
        <v>0</v>
      </c>
      <c r="S24" s="34">
        <f t="shared" si="3"/>
        <v>1</v>
      </c>
      <c r="T24" s="34">
        <f t="shared" si="3"/>
        <v>7</v>
      </c>
      <c r="U24" s="34">
        <f t="shared" si="3"/>
        <v>0</v>
      </c>
      <c r="V24" s="66">
        <f t="shared" si="8"/>
        <v>8</v>
      </c>
      <c r="W24" s="66">
        <f t="shared" si="4"/>
        <v>8</v>
      </c>
      <c r="X24" s="74">
        <f t="shared" si="5"/>
        <v>100</v>
      </c>
      <c r="Y24" s="64">
        <f t="shared" si="6"/>
        <v>5.75</v>
      </c>
      <c r="Z24" s="75">
        <f t="shared" si="7"/>
        <v>71.875</v>
      </c>
      <c r="AA24" s="76">
        <v>5</v>
      </c>
    </row>
    <row r="25" spans="1:27" ht="27.75">
      <c r="A25" s="80"/>
      <c r="B25" s="81"/>
      <c r="C25" s="33" t="s">
        <v>177</v>
      </c>
      <c r="D25" s="57">
        <v>0</v>
      </c>
      <c r="E25" s="57">
        <f>5+3</f>
        <v>8</v>
      </c>
      <c r="F25" s="57"/>
      <c r="G25" s="57">
        <v>0</v>
      </c>
      <c r="H25" s="57"/>
      <c r="I25" s="57">
        <v>0</v>
      </c>
      <c r="J25" s="57"/>
      <c r="K25" s="57">
        <f t="shared" si="10"/>
        <v>0</v>
      </c>
      <c r="L25" s="57"/>
      <c r="M25" s="57">
        <v>1</v>
      </c>
      <c r="N25" s="57"/>
      <c r="O25" s="57">
        <f>4+3</f>
        <v>7</v>
      </c>
      <c r="P25" s="57"/>
      <c r="Q25" s="57">
        <f t="shared" si="11"/>
        <v>8</v>
      </c>
      <c r="R25" s="34">
        <f t="shared" si="3"/>
        <v>1</v>
      </c>
      <c r="S25" s="34">
        <f t="shared" si="3"/>
        <v>0</v>
      </c>
      <c r="T25" s="34">
        <f t="shared" si="3"/>
        <v>7</v>
      </c>
      <c r="U25" s="34">
        <f t="shared" si="3"/>
        <v>0</v>
      </c>
      <c r="V25" s="66">
        <f t="shared" si="8"/>
        <v>8</v>
      </c>
      <c r="W25" s="66">
        <f t="shared" si="4"/>
        <v>8</v>
      </c>
      <c r="X25" s="74">
        <f t="shared" si="5"/>
        <v>100</v>
      </c>
      <c r="Y25" s="64">
        <f t="shared" si="6"/>
        <v>5.5</v>
      </c>
      <c r="Z25" s="75">
        <f t="shared" si="7"/>
        <v>68.75</v>
      </c>
      <c r="AA25" s="76">
        <v>5</v>
      </c>
    </row>
    <row r="26" spans="1:27" ht="27.75">
      <c r="A26" s="80"/>
      <c r="B26" s="81"/>
      <c r="C26" s="33" t="s">
        <v>188</v>
      </c>
      <c r="D26" s="57">
        <v>0</v>
      </c>
      <c r="E26" s="57">
        <v>2</v>
      </c>
      <c r="F26" s="57">
        <v>2</v>
      </c>
      <c r="G26" s="57"/>
      <c r="H26" s="57"/>
      <c r="I26" s="57"/>
      <c r="J26" s="57"/>
      <c r="K26" s="57">
        <f t="shared" si="10"/>
        <v>2</v>
      </c>
      <c r="L26" s="57"/>
      <c r="M26" s="57"/>
      <c r="N26" s="57"/>
      <c r="O26" s="57"/>
      <c r="P26" s="57"/>
      <c r="Q26" s="57">
        <f t="shared" si="11"/>
        <v>0</v>
      </c>
      <c r="R26" s="34">
        <f t="shared" si="3"/>
        <v>0</v>
      </c>
      <c r="S26" s="34">
        <f t="shared" si="3"/>
        <v>0</v>
      </c>
      <c r="T26" s="34">
        <f t="shared" si="3"/>
        <v>0</v>
      </c>
      <c r="U26" s="34">
        <f t="shared" si="3"/>
        <v>0</v>
      </c>
      <c r="V26" s="66">
        <f t="shared" si="8"/>
        <v>0</v>
      </c>
      <c r="W26" s="66">
        <f t="shared" si="4"/>
        <v>2</v>
      </c>
      <c r="X26" s="74">
        <f t="shared" si="5"/>
        <v>0</v>
      </c>
      <c r="Y26" s="64">
        <f t="shared" si="6"/>
        <v>0</v>
      </c>
      <c r="Z26" s="75">
        <f t="shared" si="7"/>
        <v>0</v>
      </c>
      <c r="AA26" s="76">
        <v>5</v>
      </c>
    </row>
    <row r="27" spans="1:27" ht="27.75">
      <c r="A27" s="80"/>
      <c r="B27" s="81"/>
      <c r="C27" s="33" t="s">
        <v>173</v>
      </c>
      <c r="D27" s="57">
        <v>0</v>
      </c>
      <c r="E27" s="57">
        <v>2</v>
      </c>
      <c r="F27" s="57"/>
      <c r="G27" s="57">
        <v>0</v>
      </c>
      <c r="H27" s="57"/>
      <c r="I27" s="57">
        <v>0</v>
      </c>
      <c r="J27" s="57"/>
      <c r="K27" s="57">
        <f t="shared" si="10"/>
        <v>0</v>
      </c>
      <c r="L27" s="57"/>
      <c r="M27" s="57">
        <v>1</v>
      </c>
      <c r="N27" s="57"/>
      <c r="O27" s="57">
        <v>1</v>
      </c>
      <c r="P27" s="57"/>
      <c r="Q27" s="57">
        <f t="shared" si="11"/>
        <v>2</v>
      </c>
      <c r="R27" s="34">
        <f t="shared" si="3"/>
        <v>1</v>
      </c>
      <c r="S27" s="34">
        <f t="shared" si="3"/>
        <v>0</v>
      </c>
      <c r="T27" s="34">
        <f t="shared" si="3"/>
        <v>1</v>
      </c>
      <c r="U27" s="34">
        <f t="shared" si="3"/>
        <v>0</v>
      </c>
      <c r="V27" s="66">
        <f t="shared" si="8"/>
        <v>2</v>
      </c>
      <c r="W27" s="66">
        <f t="shared" si="4"/>
        <v>2</v>
      </c>
      <c r="X27" s="74">
        <f t="shared" si="5"/>
        <v>100</v>
      </c>
      <c r="Y27" s="64">
        <f t="shared" si="6"/>
        <v>1</v>
      </c>
      <c r="Z27" s="75">
        <f t="shared" si="7"/>
        <v>50</v>
      </c>
      <c r="AA27" s="76">
        <v>5</v>
      </c>
    </row>
    <row r="28" spans="1:27" ht="27.75">
      <c r="A28" s="80"/>
      <c r="B28" s="81"/>
      <c r="C28" s="33" t="s">
        <v>232</v>
      </c>
      <c r="D28" s="57">
        <f>1+1</f>
        <v>2</v>
      </c>
      <c r="E28" s="57">
        <v>0</v>
      </c>
      <c r="F28" s="57"/>
      <c r="G28" s="57">
        <v>0</v>
      </c>
      <c r="H28" s="57"/>
      <c r="I28" s="57"/>
      <c r="J28" s="57"/>
      <c r="K28" s="57">
        <f t="shared" si="10"/>
        <v>0</v>
      </c>
      <c r="L28" s="57"/>
      <c r="M28" s="57">
        <v>1</v>
      </c>
      <c r="N28" s="57"/>
      <c r="O28" s="57">
        <v>1</v>
      </c>
      <c r="P28" s="57"/>
      <c r="Q28" s="57">
        <f t="shared" si="11"/>
        <v>2</v>
      </c>
      <c r="R28" s="34">
        <f t="shared" si="3"/>
        <v>1</v>
      </c>
      <c r="S28" s="34">
        <f t="shared" si="3"/>
        <v>0</v>
      </c>
      <c r="T28" s="34">
        <f t="shared" si="3"/>
        <v>1</v>
      </c>
      <c r="U28" s="34">
        <f t="shared" si="3"/>
        <v>0</v>
      </c>
      <c r="V28" s="66">
        <f t="shared" si="8"/>
        <v>2</v>
      </c>
      <c r="W28" s="66">
        <f t="shared" si="4"/>
        <v>2</v>
      </c>
      <c r="X28" s="74">
        <f t="shared" si="5"/>
        <v>100</v>
      </c>
      <c r="Y28" s="64">
        <f t="shared" si="6"/>
        <v>1</v>
      </c>
      <c r="Z28" s="75">
        <f t="shared" si="7"/>
        <v>50</v>
      </c>
      <c r="AA28" s="76">
        <v>5</v>
      </c>
    </row>
    <row r="29" spans="1:27" ht="27.75">
      <c r="A29" s="80"/>
      <c r="B29" s="81"/>
      <c r="C29" s="33" t="s">
        <v>54</v>
      </c>
      <c r="D29" s="57">
        <v>7</v>
      </c>
      <c r="E29" s="57">
        <v>0</v>
      </c>
      <c r="F29" s="57"/>
      <c r="G29" s="57">
        <v>0</v>
      </c>
      <c r="H29" s="57"/>
      <c r="I29" s="57">
        <v>0</v>
      </c>
      <c r="J29" s="57"/>
      <c r="K29" s="57">
        <f t="shared" si="10"/>
        <v>0</v>
      </c>
      <c r="L29" s="57"/>
      <c r="M29" s="57">
        <v>4</v>
      </c>
      <c r="N29" s="57"/>
      <c r="O29" s="57">
        <v>3</v>
      </c>
      <c r="P29" s="57"/>
      <c r="Q29" s="57">
        <f t="shared" si="11"/>
        <v>7</v>
      </c>
      <c r="R29" s="34">
        <f t="shared" si="3"/>
        <v>4</v>
      </c>
      <c r="S29" s="34">
        <f t="shared" si="3"/>
        <v>0</v>
      </c>
      <c r="T29" s="34">
        <f t="shared" si="3"/>
        <v>3</v>
      </c>
      <c r="U29" s="34">
        <f t="shared" si="3"/>
        <v>0</v>
      </c>
      <c r="V29" s="66">
        <f t="shared" si="8"/>
        <v>7</v>
      </c>
      <c r="W29" s="66">
        <f t="shared" si="4"/>
        <v>7</v>
      </c>
      <c r="X29" s="74">
        <f t="shared" si="5"/>
        <v>100</v>
      </c>
      <c r="Y29" s="64">
        <f t="shared" si="6"/>
        <v>3.25</v>
      </c>
      <c r="Z29" s="75">
        <f t="shared" si="7"/>
        <v>46.42857142857143</v>
      </c>
      <c r="AA29" s="76">
        <v>5</v>
      </c>
    </row>
    <row r="30" spans="1:27" ht="27.75">
      <c r="A30" s="80"/>
      <c r="B30" s="81"/>
      <c r="C30" s="33" t="s">
        <v>50</v>
      </c>
      <c r="D30" s="57">
        <v>0</v>
      </c>
      <c r="E30" s="57">
        <f>1+1</f>
        <v>2</v>
      </c>
      <c r="F30" s="57"/>
      <c r="G30" s="57"/>
      <c r="H30" s="57"/>
      <c r="I30" s="57">
        <v>0</v>
      </c>
      <c r="J30" s="57"/>
      <c r="K30" s="57">
        <f t="shared" si="10"/>
        <v>0</v>
      </c>
      <c r="L30" s="57"/>
      <c r="M30" s="57"/>
      <c r="N30" s="57"/>
      <c r="O30" s="57">
        <f>1+1</f>
        <v>2</v>
      </c>
      <c r="P30" s="57"/>
      <c r="Q30" s="57">
        <f t="shared" si="11"/>
        <v>2</v>
      </c>
      <c r="R30" s="34">
        <f t="shared" si="3"/>
        <v>0</v>
      </c>
      <c r="S30" s="34">
        <f t="shared" si="3"/>
        <v>0</v>
      </c>
      <c r="T30" s="34">
        <f t="shared" si="3"/>
        <v>2</v>
      </c>
      <c r="U30" s="34">
        <f t="shared" si="3"/>
        <v>0</v>
      </c>
      <c r="V30" s="66">
        <f t="shared" si="8"/>
        <v>2</v>
      </c>
      <c r="W30" s="66">
        <f t="shared" si="4"/>
        <v>2</v>
      </c>
      <c r="X30" s="74">
        <f t="shared" si="5"/>
        <v>100</v>
      </c>
      <c r="Y30" s="64">
        <f t="shared" si="6"/>
        <v>1.5</v>
      </c>
      <c r="Z30" s="75">
        <f t="shared" si="7"/>
        <v>75</v>
      </c>
      <c r="AA30" s="76">
        <v>5</v>
      </c>
    </row>
    <row r="31" spans="1:27" ht="27.75">
      <c r="A31" s="80"/>
      <c r="B31" s="81"/>
      <c r="C31" s="33" t="s">
        <v>301</v>
      </c>
      <c r="D31" s="57">
        <v>1</v>
      </c>
      <c r="E31" s="57">
        <v>0</v>
      </c>
      <c r="F31" s="57"/>
      <c r="G31" s="57"/>
      <c r="H31" s="57"/>
      <c r="I31" s="57">
        <v>0</v>
      </c>
      <c r="J31" s="57"/>
      <c r="K31" s="57">
        <f t="shared" si="10"/>
        <v>0</v>
      </c>
      <c r="L31" s="57"/>
      <c r="M31" s="57"/>
      <c r="N31" s="57"/>
      <c r="O31" s="57">
        <v>1</v>
      </c>
      <c r="P31" s="57"/>
      <c r="Q31" s="57">
        <f t="shared" si="11"/>
        <v>1</v>
      </c>
      <c r="R31" s="34">
        <f t="shared" si="3"/>
        <v>0</v>
      </c>
      <c r="S31" s="34">
        <f t="shared" si="3"/>
        <v>0</v>
      </c>
      <c r="T31" s="34">
        <f t="shared" si="3"/>
        <v>1</v>
      </c>
      <c r="U31" s="34">
        <f t="shared" si="3"/>
        <v>0</v>
      </c>
      <c r="V31" s="66">
        <f t="shared" si="8"/>
        <v>1</v>
      </c>
      <c r="W31" s="66">
        <f t="shared" si="4"/>
        <v>1</v>
      </c>
      <c r="X31" s="74">
        <f t="shared" si="5"/>
        <v>100</v>
      </c>
      <c r="Y31" s="64">
        <f t="shared" si="6"/>
        <v>0.75</v>
      </c>
      <c r="Z31" s="75">
        <f t="shared" si="7"/>
        <v>75</v>
      </c>
      <c r="AA31" s="76">
        <v>5</v>
      </c>
    </row>
    <row r="32" spans="1:27" ht="27.75">
      <c r="A32" s="80"/>
      <c r="B32" s="81"/>
      <c r="C32" s="33" t="s">
        <v>244</v>
      </c>
      <c r="D32" s="57">
        <v>0</v>
      </c>
      <c r="E32" s="57">
        <v>8</v>
      </c>
      <c r="F32" s="57"/>
      <c r="G32" s="57">
        <v>0</v>
      </c>
      <c r="H32" s="57"/>
      <c r="I32" s="57">
        <v>0</v>
      </c>
      <c r="J32" s="57"/>
      <c r="K32" s="57">
        <f t="shared" si="10"/>
        <v>0</v>
      </c>
      <c r="L32" s="57"/>
      <c r="M32" s="57">
        <v>3</v>
      </c>
      <c r="N32" s="57"/>
      <c r="O32" s="57">
        <v>5</v>
      </c>
      <c r="P32" s="57"/>
      <c r="Q32" s="57">
        <f t="shared" si="11"/>
        <v>8</v>
      </c>
      <c r="R32" s="34">
        <f t="shared" si="3"/>
        <v>3</v>
      </c>
      <c r="S32" s="34">
        <f t="shared" si="3"/>
        <v>0</v>
      </c>
      <c r="T32" s="34">
        <f t="shared" si="3"/>
        <v>5</v>
      </c>
      <c r="U32" s="34">
        <f t="shared" si="3"/>
        <v>0</v>
      </c>
      <c r="V32" s="66">
        <f t="shared" si="8"/>
        <v>8</v>
      </c>
      <c r="W32" s="66">
        <f t="shared" si="4"/>
        <v>8</v>
      </c>
      <c r="X32" s="74">
        <f t="shared" si="5"/>
        <v>100</v>
      </c>
      <c r="Y32" s="64">
        <f t="shared" si="6"/>
        <v>4.5</v>
      </c>
      <c r="Z32" s="75">
        <f t="shared" si="7"/>
        <v>56.25</v>
      </c>
      <c r="AA32" s="76">
        <v>5</v>
      </c>
    </row>
    <row r="33" spans="1:27" ht="27.75">
      <c r="A33" s="80"/>
      <c r="B33" s="81"/>
      <c r="C33" s="33" t="s">
        <v>74</v>
      </c>
      <c r="D33" s="57">
        <v>0</v>
      </c>
      <c r="E33" s="57">
        <v>1</v>
      </c>
      <c r="F33" s="57">
        <v>1</v>
      </c>
      <c r="G33" s="57"/>
      <c r="H33" s="57"/>
      <c r="I33" s="57"/>
      <c r="J33" s="57"/>
      <c r="K33" s="57">
        <f t="shared" si="10"/>
        <v>1</v>
      </c>
      <c r="L33" s="57"/>
      <c r="M33" s="57"/>
      <c r="N33" s="57"/>
      <c r="O33" s="57"/>
      <c r="P33" s="57"/>
      <c r="Q33" s="57">
        <f t="shared" si="11"/>
        <v>0</v>
      </c>
      <c r="R33" s="34">
        <f t="shared" si="3"/>
        <v>0</v>
      </c>
      <c r="S33" s="34">
        <f t="shared" si="3"/>
        <v>0</v>
      </c>
      <c r="T33" s="34">
        <f t="shared" si="3"/>
        <v>0</v>
      </c>
      <c r="U33" s="34">
        <f t="shared" si="3"/>
        <v>0</v>
      </c>
      <c r="V33" s="66">
        <f t="shared" si="8"/>
        <v>0</v>
      </c>
      <c r="W33" s="66">
        <f aca="true" t="shared" si="12" ref="W33:W98">+K33+Q33</f>
        <v>1</v>
      </c>
      <c r="X33" s="74">
        <f t="shared" si="5"/>
        <v>0</v>
      </c>
      <c r="Y33" s="64">
        <f t="shared" si="6"/>
        <v>0</v>
      </c>
      <c r="Z33" s="75">
        <f t="shared" si="7"/>
        <v>0</v>
      </c>
      <c r="AA33" s="76">
        <v>5</v>
      </c>
    </row>
    <row r="34" spans="1:27" ht="27.75">
      <c r="A34" s="80"/>
      <c r="B34" s="81"/>
      <c r="C34" s="33" t="s">
        <v>51</v>
      </c>
      <c r="D34" s="57">
        <v>0</v>
      </c>
      <c r="E34" s="57">
        <v>2</v>
      </c>
      <c r="F34" s="57"/>
      <c r="G34" s="57"/>
      <c r="H34" s="57"/>
      <c r="I34" s="57">
        <v>0</v>
      </c>
      <c r="J34" s="57"/>
      <c r="K34" s="57">
        <f t="shared" si="10"/>
        <v>0</v>
      </c>
      <c r="L34" s="57"/>
      <c r="M34" s="57"/>
      <c r="N34" s="57"/>
      <c r="O34" s="57">
        <v>2</v>
      </c>
      <c r="P34" s="57"/>
      <c r="Q34" s="57">
        <f t="shared" si="11"/>
        <v>2</v>
      </c>
      <c r="R34" s="34">
        <f t="shared" si="3"/>
        <v>0</v>
      </c>
      <c r="S34" s="34">
        <f t="shared" si="3"/>
        <v>0</v>
      </c>
      <c r="T34" s="34">
        <f t="shared" si="3"/>
        <v>2</v>
      </c>
      <c r="U34" s="34">
        <f t="shared" si="3"/>
        <v>0</v>
      </c>
      <c r="V34" s="66">
        <f t="shared" si="8"/>
        <v>2</v>
      </c>
      <c r="W34" s="66">
        <f t="shared" si="12"/>
        <v>2</v>
      </c>
      <c r="X34" s="74">
        <f t="shared" si="5"/>
        <v>100</v>
      </c>
      <c r="Y34" s="64">
        <f t="shared" si="6"/>
        <v>1.5</v>
      </c>
      <c r="Z34" s="75">
        <f t="shared" si="7"/>
        <v>75</v>
      </c>
      <c r="AA34" s="76">
        <v>5</v>
      </c>
    </row>
    <row r="35" spans="1:27" ht="27.75">
      <c r="A35" s="80"/>
      <c r="B35" s="81"/>
      <c r="C35" s="33" t="s">
        <v>218</v>
      </c>
      <c r="D35" s="57">
        <f aca="true" t="shared" si="13" ref="D35:Q35">SUM(D24:D34)</f>
        <v>10</v>
      </c>
      <c r="E35" s="57">
        <f t="shared" si="13"/>
        <v>33</v>
      </c>
      <c r="F35" s="57">
        <f t="shared" si="13"/>
        <v>3</v>
      </c>
      <c r="G35" s="57">
        <f t="shared" si="13"/>
        <v>0</v>
      </c>
      <c r="H35" s="57">
        <f t="shared" si="13"/>
        <v>0</v>
      </c>
      <c r="I35" s="57">
        <f t="shared" si="13"/>
        <v>0</v>
      </c>
      <c r="J35" s="57">
        <f t="shared" si="13"/>
        <v>0</v>
      </c>
      <c r="K35" s="57">
        <f t="shared" si="13"/>
        <v>3</v>
      </c>
      <c r="L35" s="57">
        <f t="shared" si="13"/>
        <v>0</v>
      </c>
      <c r="M35" s="57">
        <f t="shared" si="13"/>
        <v>10</v>
      </c>
      <c r="N35" s="57">
        <f t="shared" si="13"/>
        <v>1</v>
      </c>
      <c r="O35" s="57">
        <f t="shared" si="13"/>
        <v>29</v>
      </c>
      <c r="P35" s="57">
        <f t="shared" si="13"/>
        <v>0</v>
      </c>
      <c r="Q35" s="57">
        <f t="shared" si="13"/>
        <v>40</v>
      </c>
      <c r="R35" s="34">
        <f t="shared" si="3"/>
        <v>10</v>
      </c>
      <c r="S35" s="34">
        <f t="shared" si="3"/>
        <v>1</v>
      </c>
      <c r="T35" s="34">
        <f t="shared" si="3"/>
        <v>29</v>
      </c>
      <c r="U35" s="34">
        <f t="shared" si="3"/>
        <v>0</v>
      </c>
      <c r="V35" s="66">
        <f t="shared" si="8"/>
        <v>40</v>
      </c>
      <c r="W35" s="66">
        <f t="shared" si="12"/>
        <v>43</v>
      </c>
      <c r="X35" s="74">
        <f t="shared" si="5"/>
        <v>93.02325581395348</v>
      </c>
      <c r="Y35" s="64">
        <f t="shared" si="6"/>
        <v>24.75</v>
      </c>
      <c r="Z35" s="75">
        <f t="shared" si="7"/>
        <v>57.55813953488372</v>
      </c>
      <c r="AA35" s="76">
        <v>5</v>
      </c>
    </row>
    <row r="36" spans="1:27" ht="27.75">
      <c r="A36" s="80">
        <v>4</v>
      </c>
      <c r="B36" s="81" t="s">
        <v>194</v>
      </c>
      <c r="C36" s="33" t="s">
        <v>111</v>
      </c>
      <c r="D36" s="57">
        <v>1</v>
      </c>
      <c r="E36" s="57">
        <v>0</v>
      </c>
      <c r="F36" s="57"/>
      <c r="G36" s="57"/>
      <c r="H36" s="57"/>
      <c r="I36" s="57">
        <v>0</v>
      </c>
      <c r="J36" s="57"/>
      <c r="K36" s="57">
        <f>+J36+I36+H36+G36+F36</f>
        <v>0</v>
      </c>
      <c r="L36" s="57"/>
      <c r="M36" s="57"/>
      <c r="N36" s="57"/>
      <c r="O36" s="57">
        <v>1</v>
      </c>
      <c r="P36" s="57"/>
      <c r="Q36" s="57">
        <f>+P36+O36+N36+M36+L36</f>
        <v>1</v>
      </c>
      <c r="R36" s="34">
        <f t="shared" si="3"/>
        <v>0</v>
      </c>
      <c r="S36" s="34">
        <f t="shared" si="3"/>
        <v>0</v>
      </c>
      <c r="T36" s="34">
        <f t="shared" si="3"/>
        <v>1</v>
      </c>
      <c r="U36" s="34">
        <f t="shared" si="3"/>
        <v>0</v>
      </c>
      <c r="V36" s="66">
        <f t="shared" si="8"/>
        <v>1</v>
      </c>
      <c r="W36" s="66">
        <f t="shared" si="12"/>
        <v>1</v>
      </c>
      <c r="X36" s="74">
        <f t="shared" si="5"/>
        <v>100</v>
      </c>
      <c r="Y36" s="64">
        <f t="shared" si="6"/>
        <v>0.75</v>
      </c>
      <c r="Z36" s="75">
        <f t="shared" si="7"/>
        <v>75</v>
      </c>
      <c r="AA36" s="76">
        <v>5</v>
      </c>
    </row>
    <row r="37" spans="1:27" ht="27.75">
      <c r="A37" s="80"/>
      <c r="B37" s="81"/>
      <c r="C37" s="33" t="s">
        <v>129</v>
      </c>
      <c r="D37" s="57">
        <f>1+1</f>
        <v>2</v>
      </c>
      <c r="E37" s="57">
        <v>22</v>
      </c>
      <c r="F37" s="57"/>
      <c r="G37" s="57"/>
      <c r="H37" s="57"/>
      <c r="I37" s="57">
        <v>0</v>
      </c>
      <c r="J37" s="57"/>
      <c r="K37" s="57">
        <f>+J37+I37+H37+G37+F37</f>
        <v>0</v>
      </c>
      <c r="L37" s="57"/>
      <c r="M37" s="57"/>
      <c r="N37" s="57"/>
      <c r="O37" s="57">
        <f>23+1</f>
        <v>24</v>
      </c>
      <c r="P37" s="57"/>
      <c r="Q37" s="57">
        <f>+P37+O37+N37+M37+L37</f>
        <v>24</v>
      </c>
      <c r="R37" s="34">
        <f t="shared" si="3"/>
        <v>0</v>
      </c>
      <c r="S37" s="34">
        <f t="shared" si="3"/>
        <v>0</v>
      </c>
      <c r="T37" s="34">
        <f t="shared" si="3"/>
        <v>24</v>
      </c>
      <c r="U37" s="34">
        <f t="shared" si="3"/>
        <v>0</v>
      </c>
      <c r="V37" s="66">
        <f t="shared" si="8"/>
        <v>24</v>
      </c>
      <c r="W37" s="66">
        <f t="shared" si="12"/>
        <v>24</v>
      </c>
      <c r="X37" s="74">
        <f t="shared" si="5"/>
        <v>100</v>
      </c>
      <c r="Y37" s="64">
        <f t="shared" si="6"/>
        <v>18</v>
      </c>
      <c r="Z37" s="75">
        <f t="shared" si="7"/>
        <v>75</v>
      </c>
      <c r="AA37" s="76">
        <v>5</v>
      </c>
    </row>
    <row r="38" spans="1:27" ht="27.75">
      <c r="A38" s="80"/>
      <c r="B38" s="81"/>
      <c r="C38" s="33" t="s">
        <v>233</v>
      </c>
      <c r="D38" s="57">
        <v>4</v>
      </c>
      <c r="E38" s="57">
        <v>3</v>
      </c>
      <c r="F38" s="57"/>
      <c r="G38" s="57"/>
      <c r="H38" s="57"/>
      <c r="I38" s="57">
        <v>0</v>
      </c>
      <c r="J38" s="57"/>
      <c r="K38" s="57">
        <f>+J38+I38+H38+G38+F38</f>
        <v>0</v>
      </c>
      <c r="L38" s="57"/>
      <c r="M38" s="57"/>
      <c r="N38" s="57"/>
      <c r="O38" s="57">
        <v>7</v>
      </c>
      <c r="P38" s="57"/>
      <c r="Q38" s="57">
        <f>+P38+O38+N38+M38+L38</f>
        <v>7</v>
      </c>
      <c r="R38" s="34">
        <f t="shared" si="3"/>
        <v>0</v>
      </c>
      <c r="S38" s="34">
        <f t="shared" si="3"/>
        <v>0</v>
      </c>
      <c r="T38" s="34">
        <f t="shared" si="3"/>
        <v>7</v>
      </c>
      <c r="U38" s="34">
        <f t="shared" si="3"/>
        <v>0</v>
      </c>
      <c r="V38" s="66">
        <f t="shared" si="8"/>
        <v>7</v>
      </c>
      <c r="W38" s="66">
        <f t="shared" si="12"/>
        <v>7</v>
      </c>
      <c r="X38" s="74">
        <f t="shared" si="5"/>
        <v>100</v>
      </c>
      <c r="Y38" s="64">
        <f t="shared" si="6"/>
        <v>5.25</v>
      </c>
      <c r="Z38" s="75">
        <f t="shared" si="7"/>
        <v>75</v>
      </c>
      <c r="AA38" s="76">
        <v>5</v>
      </c>
    </row>
    <row r="39" spans="1:27" ht="27.75">
      <c r="A39" s="80"/>
      <c r="B39" s="81"/>
      <c r="C39" s="33" t="s">
        <v>218</v>
      </c>
      <c r="D39" s="57">
        <f aca="true" t="shared" si="14" ref="D39:Q39">SUM(D36:D38)</f>
        <v>7</v>
      </c>
      <c r="E39" s="57">
        <f t="shared" si="14"/>
        <v>25</v>
      </c>
      <c r="F39" s="57">
        <f t="shared" si="14"/>
        <v>0</v>
      </c>
      <c r="G39" s="57">
        <f t="shared" si="14"/>
        <v>0</v>
      </c>
      <c r="H39" s="57">
        <f t="shared" si="14"/>
        <v>0</v>
      </c>
      <c r="I39" s="57">
        <f t="shared" si="14"/>
        <v>0</v>
      </c>
      <c r="J39" s="57">
        <f t="shared" si="14"/>
        <v>0</v>
      </c>
      <c r="K39" s="57">
        <f t="shared" si="14"/>
        <v>0</v>
      </c>
      <c r="L39" s="57">
        <f t="shared" si="14"/>
        <v>0</v>
      </c>
      <c r="M39" s="57">
        <f t="shared" si="14"/>
        <v>0</v>
      </c>
      <c r="N39" s="57">
        <f t="shared" si="14"/>
        <v>0</v>
      </c>
      <c r="O39" s="57">
        <f t="shared" si="14"/>
        <v>32</v>
      </c>
      <c r="P39" s="57">
        <f t="shared" si="14"/>
        <v>0</v>
      </c>
      <c r="Q39" s="57">
        <f t="shared" si="14"/>
        <v>32</v>
      </c>
      <c r="R39" s="34">
        <f t="shared" si="3"/>
        <v>0</v>
      </c>
      <c r="S39" s="34">
        <f t="shared" si="3"/>
        <v>0</v>
      </c>
      <c r="T39" s="34">
        <f t="shared" si="3"/>
        <v>32</v>
      </c>
      <c r="U39" s="34">
        <f t="shared" si="3"/>
        <v>0</v>
      </c>
      <c r="V39" s="66">
        <f t="shared" si="8"/>
        <v>32</v>
      </c>
      <c r="W39" s="66">
        <f t="shared" si="12"/>
        <v>32</v>
      </c>
      <c r="X39" s="74">
        <f t="shared" si="5"/>
        <v>100</v>
      </c>
      <c r="Y39" s="64">
        <f t="shared" si="6"/>
        <v>24</v>
      </c>
      <c r="Z39" s="75">
        <f t="shared" si="7"/>
        <v>75</v>
      </c>
      <c r="AA39" s="76">
        <v>5</v>
      </c>
    </row>
    <row r="40" spans="1:27" ht="27.75">
      <c r="A40" s="80">
        <v>5</v>
      </c>
      <c r="B40" s="81" t="s">
        <v>151</v>
      </c>
      <c r="C40" s="33" t="s">
        <v>45</v>
      </c>
      <c r="D40" s="57">
        <v>1</v>
      </c>
      <c r="E40" s="57">
        <v>1</v>
      </c>
      <c r="F40" s="57"/>
      <c r="G40" s="57"/>
      <c r="H40" s="57"/>
      <c r="I40" s="57">
        <v>0</v>
      </c>
      <c r="J40" s="57"/>
      <c r="K40" s="57">
        <f>+J40+I40+H40+G40+F40</f>
        <v>0</v>
      </c>
      <c r="L40" s="57"/>
      <c r="M40" s="57"/>
      <c r="N40" s="57"/>
      <c r="O40" s="57">
        <v>2</v>
      </c>
      <c r="P40" s="57"/>
      <c r="Q40" s="57">
        <f>+P40+O40+N40+M40+L40</f>
        <v>2</v>
      </c>
      <c r="R40" s="34">
        <f aca="true" t="shared" si="15" ref="R40:U72">+M40+G40</f>
        <v>0</v>
      </c>
      <c r="S40" s="34">
        <f t="shared" si="15"/>
        <v>0</v>
      </c>
      <c r="T40" s="34">
        <f t="shared" si="15"/>
        <v>2</v>
      </c>
      <c r="U40" s="34">
        <f t="shared" si="15"/>
        <v>0</v>
      </c>
      <c r="V40" s="66">
        <f t="shared" si="8"/>
        <v>2</v>
      </c>
      <c r="W40" s="66">
        <f t="shared" si="12"/>
        <v>2</v>
      </c>
      <c r="X40" s="74">
        <f t="shared" si="5"/>
        <v>100</v>
      </c>
      <c r="Y40" s="64">
        <f t="shared" si="6"/>
        <v>1.5</v>
      </c>
      <c r="Z40" s="75">
        <f t="shared" si="7"/>
        <v>75</v>
      </c>
      <c r="AA40" s="76">
        <v>5</v>
      </c>
    </row>
    <row r="41" spans="1:27" ht="27.75">
      <c r="A41" s="80"/>
      <c r="B41" s="81"/>
      <c r="C41" s="33" t="s">
        <v>152</v>
      </c>
      <c r="D41" s="57">
        <f>46+1</f>
        <v>47</v>
      </c>
      <c r="E41" s="57">
        <v>0</v>
      </c>
      <c r="F41" s="57"/>
      <c r="G41" s="57"/>
      <c r="H41" s="57">
        <v>0</v>
      </c>
      <c r="I41" s="57">
        <v>0</v>
      </c>
      <c r="J41" s="57"/>
      <c r="K41" s="57">
        <f>+J41+I41+H41+G41+F41</f>
        <v>0</v>
      </c>
      <c r="L41" s="57"/>
      <c r="M41" s="57"/>
      <c r="N41" s="57">
        <f>44+1</f>
        <v>45</v>
      </c>
      <c r="O41" s="57">
        <v>2</v>
      </c>
      <c r="P41" s="57"/>
      <c r="Q41" s="57">
        <f>+P41+O41+N41+M41+L41</f>
        <v>47</v>
      </c>
      <c r="R41" s="34">
        <f t="shared" si="15"/>
        <v>0</v>
      </c>
      <c r="S41" s="34">
        <f t="shared" si="15"/>
        <v>45</v>
      </c>
      <c r="T41" s="34">
        <f t="shared" si="15"/>
        <v>2</v>
      </c>
      <c r="U41" s="34">
        <f t="shared" si="15"/>
        <v>0</v>
      </c>
      <c r="V41" s="66">
        <f t="shared" si="8"/>
        <v>47</v>
      </c>
      <c r="W41" s="66">
        <f t="shared" si="12"/>
        <v>47</v>
      </c>
      <c r="X41" s="74">
        <f t="shared" si="5"/>
        <v>100</v>
      </c>
      <c r="Y41" s="64">
        <f t="shared" si="6"/>
        <v>24</v>
      </c>
      <c r="Z41" s="75">
        <f t="shared" si="7"/>
        <v>51.06382978723404</v>
      </c>
      <c r="AA41" s="76">
        <v>5</v>
      </c>
    </row>
    <row r="42" spans="1:27" ht="27.75">
      <c r="A42" s="80"/>
      <c r="B42" s="81"/>
      <c r="C42" s="33" t="s">
        <v>218</v>
      </c>
      <c r="D42" s="57">
        <f aca="true" t="shared" si="16" ref="D42:Q42">SUM(D40:D41)</f>
        <v>48</v>
      </c>
      <c r="E42" s="57">
        <f t="shared" si="16"/>
        <v>1</v>
      </c>
      <c r="F42" s="57">
        <f t="shared" si="16"/>
        <v>0</v>
      </c>
      <c r="G42" s="57">
        <f t="shared" si="16"/>
        <v>0</v>
      </c>
      <c r="H42" s="57">
        <f t="shared" si="16"/>
        <v>0</v>
      </c>
      <c r="I42" s="57">
        <f t="shared" si="16"/>
        <v>0</v>
      </c>
      <c r="J42" s="57">
        <f t="shared" si="16"/>
        <v>0</v>
      </c>
      <c r="K42" s="57">
        <f t="shared" si="16"/>
        <v>0</v>
      </c>
      <c r="L42" s="57">
        <f t="shared" si="16"/>
        <v>0</v>
      </c>
      <c r="M42" s="57">
        <f t="shared" si="16"/>
        <v>0</v>
      </c>
      <c r="N42" s="57">
        <f t="shared" si="16"/>
        <v>45</v>
      </c>
      <c r="O42" s="57">
        <f t="shared" si="16"/>
        <v>4</v>
      </c>
      <c r="P42" s="57">
        <f t="shared" si="16"/>
        <v>0</v>
      </c>
      <c r="Q42" s="57">
        <f t="shared" si="16"/>
        <v>49</v>
      </c>
      <c r="R42" s="34">
        <f t="shared" si="15"/>
        <v>0</v>
      </c>
      <c r="S42" s="34">
        <f t="shared" si="15"/>
        <v>45</v>
      </c>
      <c r="T42" s="34">
        <f t="shared" si="15"/>
        <v>4</v>
      </c>
      <c r="U42" s="34">
        <f t="shared" si="15"/>
        <v>0</v>
      </c>
      <c r="V42" s="66">
        <f t="shared" si="8"/>
        <v>49</v>
      </c>
      <c r="W42" s="66">
        <f t="shared" si="12"/>
        <v>49</v>
      </c>
      <c r="X42" s="74">
        <f t="shared" si="5"/>
        <v>100</v>
      </c>
      <c r="Y42" s="64">
        <f t="shared" si="6"/>
        <v>25.5</v>
      </c>
      <c r="Z42" s="75">
        <f t="shared" si="7"/>
        <v>52.04081632653062</v>
      </c>
      <c r="AA42" s="76">
        <v>5</v>
      </c>
    </row>
    <row r="43" spans="1:27" ht="27.75">
      <c r="A43" s="80">
        <v>6</v>
      </c>
      <c r="B43" s="81" t="s">
        <v>155</v>
      </c>
      <c r="C43" s="33" t="s">
        <v>46</v>
      </c>
      <c r="D43" s="57">
        <v>2</v>
      </c>
      <c r="E43" s="57">
        <v>1</v>
      </c>
      <c r="F43" s="57"/>
      <c r="G43" s="57"/>
      <c r="H43" s="57"/>
      <c r="I43" s="57">
        <v>0</v>
      </c>
      <c r="J43" s="57"/>
      <c r="K43" s="57">
        <f aca="true" t="shared" si="17" ref="K43:K59">+J43+I43+H43+G43+F43</f>
        <v>0</v>
      </c>
      <c r="L43" s="57"/>
      <c r="M43" s="57"/>
      <c r="N43" s="57"/>
      <c r="O43" s="57">
        <f>2+1</f>
        <v>3</v>
      </c>
      <c r="P43" s="57"/>
      <c r="Q43" s="57">
        <f aca="true" t="shared" si="18" ref="Q43:Q59">+P43+O43+N43+M43+L43</f>
        <v>3</v>
      </c>
      <c r="R43" s="34">
        <f t="shared" si="15"/>
        <v>0</v>
      </c>
      <c r="S43" s="34">
        <f t="shared" si="15"/>
        <v>0</v>
      </c>
      <c r="T43" s="34">
        <f t="shared" si="15"/>
        <v>3</v>
      </c>
      <c r="U43" s="34">
        <f t="shared" si="15"/>
        <v>0</v>
      </c>
      <c r="V43" s="66">
        <f t="shared" si="8"/>
        <v>3</v>
      </c>
      <c r="W43" s="66">
        <f t="shared" si="12"/>
        <v>3</v>
      </c>
      <c r="X43" s="74">
        <f t="shared" si="5"/>
        <v>100</v>
      </c>
      <c r="Y43" s="64">
        <f t="shared" si="6"/>
        <v>2.25</v>
      </c>
      <c r="Z43" s="75">
        <f t="shared" si="7"/>
        <v>75</v>
      </c>
      <c r="AA43" s="76">
        <v>5</v>
      </c>
    </row>
    <row r="44" spans="1:27" ht="27.75">
      <c r="A44" s="80"/>
      <c r="B44" s="81"/>
      <c r="C44" s="33" t="s">
        <v>230</v>
      </c>
      <c r="D44" s="57">
        <v>0</v>
      </c>
      <c r="E44" s="57">
        <f>576+1+1+2</f>
        <v>580</v>
      </c>
      <c r="F44" s="57">
        <f>7+1+2</f>
        <v>10</v>
      </c>
      <c r="G44" s="57">
        <v>367</v>
      </c>
      <c r="H44" s="57">
        <v>165</v>
      </c>
      <c r="I44" s="57">
        <f>37+1</f>
        <v>38</v>
      </c>
      <c r="J44" s="57"/>
      <c r="K44" s="57">
        <f t="shared" si="17"/>
        <v>580</v>
      </c>
      <c r="L44" s="57"/>
      <c r="M44" s="57">
        <v>0</v>
      </c>
      <c r="N44" s="57">
        <v>0</v>
      </c>
      <c r="O44" s="57">
        <v>0</v>
      </c>
      <c r="P44" s="57"/>
      <c r="Q44" s="57">
        <f t="shared" si="18"/>
        <v>0</v>
      </c>
      <c r="R44" s="34">
        <f t="shared" si="15"/>
        <v>367</v>
      </c>
      <c r="S44" s="34">
        <f t="shared" si="15"/>
        <v>165</v>
      </c>
      <c r="T44" s="34">
        <f t="shared" si="15"/>
        <v>38</v>
      </c>
      <c r="U44" s="34">
        <f t="shared" si="15"/>
        <v>0</v>
      </c>
      <c r="V44" s="66">
        <f t="shared" si="8"/>
        <v>570</v>
      </c>
      <c r="W44" s="66">
        <f t="shared" si="12"/>
        <v>580</v>
      </c>
      <c r="X44" s="74">
        <f t="shared" si="5"/>
        <v>98.27586206896551</v>
      </c>
      <c r="Y44" s="64">
        <f t="shared" si="6"/>
        <v>202.75</v>
      </c>
      <c r="Z44" s="75">
        <f t="shared" si="7"/>
        <v>34.956896551724135</v>
      </c>
      <c r="AA44" s="76">
        <v>5</v>
      </c>
    </row>
    <row r="45" spans="1:27" ht="27.75">
      <c r="A45" s="80"/>
      <c r="B45" s="81"/>
      <c r="C45" s="33" t="s">
        <v>182</v>
      </c>
      <c r="D45" s="57">
        <v>0</v>
      </c>
      <c r="E45" s="57">
        <f>4+1</f>
        <v>5</v>
      </c>
      <c r="F45" s="57"/>
      <c r="G45" s="57"/>
      <c r="H45" s="57"/>
      <c r="I45" s="57">
        <v>0</v>
      </c>
      <c r="J45" s="57"/>
      <c r="K45" s="57">
        <f t="shared" si="17"/>
        <v>0</v>
      </c>
      <c r="L45" s="57"/>
      <c r="M45" s="57"/>
      <c r="N45" s="57"/>
      <c r="O45" s="57">
        <f>4+1</f>
        <v>5</v>
      </c>
      <c r="P45" s="57"/>
      <c r="Q45" s="57">
        <f t="shared" si="18"/>
        <v>5</v>
      </c>
      <c r="R45" s="34">
        <f t="shared" si="15"/>
        <v>0</v>
      </c>
      <c r="S45" s="34">
        <f t="shared" si="15"/>
        <v>0</v>
      </c>
      <c r="T45" s="34">
        <f t="shared" si="15"/>
        <v>5</v>
      </c>
      <c r="U45" s="34">
        <f t="shared" si="15"/>
        <v>0</v>
      </c>
      <c r="V45" s="66">
        <f t="shared" si="8"/>
        <v>5</v>
      </c>
      <c r="W45" s="66">
        <f t="shared" si="12"/>
        <v>5</v>
      </c>
      <c r="X45" s="74">
        <f t="shared" si="5"/>
        <v>100</v>
      </c>
      <c r="Y45" s="64">
        <f t="shared" si="6"/>
        <v>3.75</v>
      </c>
      <c r="Z45" s="75">
        <f t="shared" si="7"/>
        <v>75</v>
      </c>
      <c r="AA45" s="76">
        <v>5</v>
      </c>
    </row>
    <row r="46" spans="1:27" ht="27.75">
      <c r="A46" s="80"/>
      <c r="B46" s="81"/>
      <c r="C46" s="33" t="s">
        <v>106</v>
      </c>
      <c r="D46" s="57">
        <v>0</v>
      </c>
      <c r="E46" s="57">
        <v>11</v>
      </c>
      <c r="F46" s="57"/>
      <c r="G46" s="57"/>
      <c r="H46" s="57"/>
      <c r="I46" s="57">
        <v>0</v>
      </c>
      <c r="J46" s="57"/>
      <c r="K46" s="57">
        <f t="shared" si="17"/>
        <v>0</v>
      </c>
      <c r="L46" s="57"/>
      <c r="M46" s="57"/>
      <c r="N46" s="57"/>
      <c r="O46" s="57">
        <v>11</v>
      </c>
      <c r="P46" s="57"/>
      <c r="Q46" s="57">
        <f t="shared" si="18"/>
        <v>11</v>
      </c>
      <c r="R46" s="34">
        <f t="shared" si="15"/>
        <v>0</v>
      </c>
      <c r="S46" s="34">
        <f t="shared" si="15"/>
        <v>0</v>
      </c>
      <c r="T46" s="34">
        <f t="shared" si="15"/>
        <v>11</v>
      </c>
      <c r="U46" s="34">
        <f t="shared" si="15"/>
        <v>0</v>
      </c>
      <c r="V46" s="66">
        <f t="shared" si="8"/>
        <v>11</v>
      </c>
      <c r="W46" s="66">
        <f t="shared" si="12"/>
        <v>11</v>
      </c>
      <c r="X46" s="74">
        <f t="shared" si="5"/>
        <v>100</v>
      </c>
      <c r="Y46" s="64">
        <f t="shared" si="6"/>
        <v>8.25</v>
      </c>
      <c r="Z46" s="75">
        <f t="shared" si="7"/>
        <v>75</v>
      </c>
      <c r="AA46" s="76">
        <v>5</v>
      </c>
    </row>
    <row r="47" spans="1:27" ht="27.75">
      <c r="A47" s="80"/>
      <c r="B47" s="81"/>
      <c r="C47" s="33" t="s">
        <v>234</v>
      </c>
      <c r="D47" s="57">
        <v>0</v>
      </c>
      <c r="E47" s="57">
        <v>6</v>
      </c>
      <c r="F47" s="57"/>
      <c r="G47" s="57"/>
      <c r="H47" s="57"/>
      <c r="I47" s="57">
        <v>0</v>
      </c>
      <c r="J47" s="57"/>
      <c r="K47" s="57">
        <f t="shared" si="17"/>
        <v>0</v>
      </c>
      <c r="L47" s="57"/>
      <c r="M47" s="57"/>
      <c r="N47" s="57"/>
      <c r="O47" s="57">
        <v>6</v>
      </c>
      <c r="P47" s="57"/>
      <c r="Q47" s="57">
        <f t="shared" si="18"/>
        <v>6</v>
      </c>
      <c r="R47" s="34">
        <f t="shared" si="15"/>
        <v>0</v>
      </c>
      <c r="S47" s="34">
        <f t="shared" si="15"/>
        <v>0</v>
      </c>
      <c r="T47" s="34">
        <f t="shared" si="15"/>
        <v>6</v>
      </c>
      <c r="U47" s="34">
        <f t="shared" si="15"/>
        <v>0</v>
      </c>
      <c r="V47" s="66">
        <f t="shared" si="8"/>
        <v>6</v>
      </c>
      <c r="W47" s="66">
        <f t="shared" si="12"/>
        <v>6</v>
      </c>
      <c r="X47" s="74">
        <f t="shared" si="5"/>
        <v>100</v>
      </c>
      <c r="Y47" s="64">
        <f t="shared" si="6"/>
        <v>4.5</v>
      </c>
      <c r="Z47" s="75">
        <f t="shared" si="7"/>
        <v>75</v>
      </c>
      <c r="AA47" s="76">
        <v>5</v>
      </c>
    </row>
    <row r="48" spans="1:27" ht="27.75">
      <c r="A48" s="80"/>
      <c r="B48" s="81"/>
      <c r="C48" s="33" t="s">
        <v>107</v>
      </c>
      <c r="D48" s="57">
        <v>2</v>
      </c>
      <c r="E48" s="57">
        <f>66+2</f>
        <v>68</v>
      </c>
      <c r="F48" s="57"/>
      <c r="G48" s="57">
        <v>0</v>
      </c>
      <c r="H48" s="57">
        <v>0</v>
      </c>
      <c r="I48" s="57">
        <v>0</v>
      </c>
      <c r="J48" s="57"/>
      <c r="K48" s="57">
        <f t="shared" si="17"/>
        <v>0</v>
      </c>
      <c r="L48" s="57"/>
      <c r="M48" s="57">
        <v>1</v>
      </c>
      <c r="N48" s="57">
        <v>6</v>
      </c>
      <c r="O48" s="57">
        <f>61+2</f>
        <v>63</v>
      </c>
      <c r="P48" s="57"/>
      <c r="Q48" s="57">
        <f t="shared" si="18"/>
        <v>70</v>
      </c>
      <c r="R48" s="34">
        <f t="shared" si="15"/>
        <v>1</v>
      </c>
      <c r="S48" s="34">
        <f t="shared" si="15"/>
        <v>6</v>
      </c>
      <c r="T48" s="34">
        <f t="shared" si="15"/>
        <v>63</v>
      </c>
      <c r="U48" s="34">
        <f t="shared" si="15"/>
        <v>0</v>
      </c>
      <c r="V48" s="66">
        <f t="shared" si="8"/>
        <v>70</v>
      </c>
      <c r="W48" s="66">
        <f t="shared" si="12"/>
        <v>70</v>
      </c>
      <c r="X48" s="74">
        <f t="shared" si="5"/>
        <v>100</v>
      </c>
      <c r="Y48" s="64">
        <f t="shared" si="6"/>
        <v>50.5</v>
      </c>
      <c r="Z48" s="75">
        <f t="shared" si="7"/>
        <v>72.14285714285714</v>
      </c>
      <c r="AA48" s="76">
        <v>5</v>
      </c>
    </row>
    <row r="49" spans="1:27" ht="27.75">
      <c r="A49" s="80"/>
      <c r="B49" s="81"/>
      <c r="C49" s="33" t="s">
        <v>267</v>
      </c>
      <c r="D49" s="57">
        <v>1</v>
      </c>
      <c r="E49" s="57">
        <v>4</v>
      </c>
      <c r="F49" s="57"/>
      <c r="G49" s="57"/>
      <c r="H49" s="57"/>
      <c r="I49" s="57">
        <v>0</v>
      </c>
      <c r="J49" s="57"/>
      <c r="K49" s="57">
        <f t="shared" si="17"/>
        <v>0</v>
      </c>
      <c r="L49" s="57"/>
      <c r="M49" s="57"/>
      <c r="N49" s="57"/>
      <c r="O49" s="57">
        <f>4+1</f>
        <v>5</v>
      </c>
      <c r="P49" s="57"/>
      <c r="Q49" s="57">
        <f t="shared" si="18"/>
        <v>5</v>
      </c>
      <c r="R49" s="34">
        <f t="shared" si="15"/>
        <v>0</v>
      </c>
      <c r="S49" s="34">
        <f t="shared" si="15"/>
        <v>0</v>
      </c>
      <c r="T49" s="34">
        <f t="shared" si="15"/>
        <v>5</v>
      </c>
      <c r="U49" s="34">
        <f t="shared" si="15"/>
        <v>0</v>
      </c>
      <c r="V49" s="66">
        <f t="shared" si="8"/>
        <v>5</v>
      </c>
      <c r="W49" s="66">
        <f t="shared" si="12"/>
        <v>5</v>
      </c>
      <c r="X49" s="74">
        <f t="shared" si="5"/>
        <v>100</v>
      </c>
      <c r="Y49" s="64">
        <f t="shared" si="6"/>
        <v>3.75</v>
      </c>
      <c r="Z49" s="75">
        <f t="shared" si="7"/>
        <v>75</v>
      </c>
      <c r="AA49" s="76">
        <v>5</v>
      </c>
    </row>
    <row r="50" spans="1:27" ht="27.75">
      <c r="A50" s="80"/>
      <c r="B50" s="81"/>
      <c r="C50" s="33" t="s">
        <v>307</v>
      </c>
      <c r="D50" s="57">
        <v>0</v>
      </c>
      <c r="E50" s="57">
        <v>1</v>
      </c>
      <c r="F50" s="57"/>
      <c r="G50" s="57"/>
      <c r="H50" s="57"/>
      <c r="I50" s="57">
        <v>0</v>
      </c>
      <c r="J50" s="57"/>
      <c r="K50" s="57">
        <f>+J50+I50+H50+G50+F50</f>
        <v>0</v>
      </c>
      <c r="L50" s="57"/>
      <c r="M50" s="57"/>
      <c r="N50" s="57"/>
      <c r="O50" s="57">
        <v>1</v>
      </c>
      <c r="P50" s="57"/>
      <c r="Q50" s="57">
        <f>+P50+O50+N50+M50+L50</f>
        <v>1</v>
      </c>
      <c r="R50" s="34">
        <f>+M50+G50</f>
        <v>0</v>
      </c>
      <c r="S50" s="34">
        <f>+N50+H50</f>
        <v>0</v>
      </c>
      <c r="T50" s="34">
        <f>+O50+I50</f>
        <v>1</v>
      </c>
      <c r="U50" s="34">
        <f>+P50+J50</f>
        <v>0</v>
      </c>
      <c r="V50" s="66">
        <f>+U50+T50+S50+R50</f>
        <v>1</v>
      </c>
      <c r="W50" s="66">
        <f>+K50+Q50</f>
        <v>1</v>
      </c>
      <c r="X50" s="74">
        <f>+V50/W50*100</f>
        <v>100</v>
      </c>
      <c r="Y50" s="64">
        <f>+R50*0.25+S50*0.5+T50*0.75+U50*1</f>
        <v>0.75</v>
      </c>
      <c r="Z50" s="75">
        <f>+Y50/W50*100</f>
        <v>75</v>
      </c>
      <c r="AA50" s="76">
        <v>5</v>
      </c>
    </row>
    <row r="51" spans="1:27" ht="27.75">
      <c r="A51" s="80"/>
      <c r="B51" s="81"/>
      <c r="C51" s="33" t="s">
        <v>112</v>
      </c>
      <c r="D51" s="57">
        <v>0</v>
      </c>
      <c r="E51" s="57">
        <v>1</v>
      </c>
      <c r="F51" s="57"/>
      <c r="G51" s="57"/>
      <c r="H51" s="57"/>
      <c r="I51" s="57">
        <v>0</v>
      </c>
      <c r="J51" s="57"/>
      <c r="K51" s="57">
        <f t="shared" si="17"/>
        <v>0</v>
      </c>
      <c r="L51" s="57"/>
      <c r="M51" s="57"/>
      <c r="N51" s="57"/>
      <c r="O51" s="57">
        <v>1</v>
      </c>
      <c r="P51" s="57"/>
      <c r="Q51" s="57">
        <f t="shared" si="18"/>
        <v>1</v>
      </c>
      <c r="R51" s="34">
        <f t="shared" si="15"/>
        <v>0</v>
      </c>
      <c r="S51" s="34">
        <f t="shared" si="15"/>
        <v>0</v>
      </c>
      <c r="T51" s="34">
        <f t="shared" si="15"/>
        <v>1</v>
      </c>
      <c r="U51" s="34">
        <f t="shared" si="15"/>
        <v>0</v>
      </c>
      <c r="V51" s="66">
        <f t="shared" si="8"/>
        <v>1</v>
      </c>
      <c r="W51" s="66">
        <f t="shared" si="12"/>
        <v>1</v>
      </c>
      <c r="X51" s="74">
        <f t="shared" si="5"/>
        <v>100</v>
      </c>
      <c r="Y51" s="64">
        <f t="shared" si="6"/>
        <v>0.75</v>
      </c>
      <c r="Z51" s="75">
        <f t="shared" si="7"/>
        <v>75</v>
      </c>
      <c r="AA51" s="76">
        <v>5</v>
      </c>
    </row>
    <row r="52" spans="1:27" ht="27.75">
      <c r="A52" s="80"/>
      <c r="B52" s="81"/>
      <c r="C52" s="33" t="s">
        <v>88</v>
      </c>
      <c r="D52" s="57">
        <v>0</v>
      </c>
      <c r="E52" s="57">
        <v>5</v>
      </c>
      <c r="F52" s="57"/>
      <c r="G52" s="57"/>
      <c r="H52" s="57"/>
      <c r="I52" s="57">
        <v>0</v>
      </c>
      <c r="J52" s="57"/>
      <c r="K52" s="57">
        <f t="shared" si="17"/>
        <v>0</v>
      </c>
      <c r="L52" s="57"/>
      <c r="M52" s="57"/>
      <c r="N52" s="57"/>
      <c r="O52" s="57">
        <v>5</v>
      </c>
      <c r="P52" s="57"/>
      <c r="Q52" s="57">
        <f t="shared" si="18"/>
        <v>5</v>
      </c>
      <c r="R52" s="34">
        <f t="shared" si="15"/>
        <v>0</v>
      </c>
      <c r="S52" s="34">
        <f t="shared" si="15"/>
        <v>0</v>
      </c>
      <c r="T52" s="34">
        <f t="shared" si="15"/>
        <v>5</v>
      </c>
      <c r="U52" s="34">
        <f t="shared" si="15"/>
        <v>0</v>
      </c>
      <c r="V52" s="66">
        <f t="shared" si="8"/>
        <v>5</v>
      </c>
      <c r="W52" s="66">
        <f t="shared" si="12"/>
        <v>5</v>
      </c>
      <c r="X52" s="74">
        <f t="shared" si="5"/>
        <v>100</v>
      </c>
      <c r="Y52" s="64">
        <f t="shared" si="6"/>
        <v>3.75</v>
      </c>
      <c r="Z52" s="75">
        <f t="shared" si="7"/>
        <v>75</v>
      </c>
      <c r="AA52" s="76">
        <v>5</v>
      </c>
    </row>
    <row r="53" spans="1:27" ht="27.75">
      <c r="A53" s="80"/>
      <c r="B53" s="81"/>
      <c r="C53" s="33" t="s">
        <v>246</v>
      </c>
      <c r="D53" s="57">
        <v>0</v>
      </c>
      <c r="E53" s="57">
        <v>6</v>
      </c>
      <c r="F53" s="57">
        <v>3</v>
      </c>
      <c r="G53" s="57">
        <v>3</v>
      </c>
      <c r="H53" s="57"/>
      <c r="I53" s="57"/>
      <c r="J53" s="57"/>
      <c r="K53" s="57">
        <f t="shared" si="17"/>
        <v>6</v>
      </c>
      <c r="L53" s="57"/>
      <c r="M53" s="57">
        <v>0</v>
      </c>
      <c r="N53" s="57"/>
      <c r="O53" s="57"/>
      <c r="P53" s="57"/>
      <c r="Q53" s="57">
        <f t="shared" si="18"/>
        <v>0</v>
      </c>
      <c r="R53" s="34">
        <f t="shared" si="15"/>
        <v>3</v>
      </c>
      <c r="S53" s="34">
        <f t="shared" si="15"/>
        <v>0</v>
      </c>
      <c r="T53" s="34">
        <f t="shared" si="15"/>
        <v>0</v>
      </c>
      <c r="U53" s="34">
        <f t="shared" si="15"/>
        <v>0</v>
      </c>
      <c r="V53" s="66">
        <f t="shared" si="8"/>
        <v>3</v>
      </c>
      <c r="W53" s="66">
        <f t="shared" si="12"/>
        <v>6</v>
      </c>
      <c r="X53" s="74">
        <f t="shared" si="5"/>
        <v>50</v>
      </c>
      <c r="Y53" s="64">
        <f t="shared" si="6"/>
        <v>0.75</v>
      </c>
      <c r="Z53" s="75">
        <f t="shared" si="7"/>
        <v>12.5</v>
      </c>
      <c r="AA53" s="76">
        <v>5</v>
      </c>
    </row>
    <row r="54" spans="1:27" ht="27.75">
      <c r="A54" s="80"/>
      <c r="B54" s="81"/>
      <c r="C54" s="33" t="s">
        <v>91</v>
      </c>
      <c r="D54" s="57">
        <v>4</v>
      </c>
      <c r="E54" s="57">
        <v>0</v>
      </c>
      <c r="F54" s="57"/>
      <c r="G54" s="57"/>
      <c r="H54" s="57"/>
      <c r="I54" s="57">
        <v>0</v>
      </c>
      <c r="J54" s="57"/>
      <c r="K54" s="57">
        <f t="shared" si="17"/>
        <v>0</v>
      </c>
      <c r="L54" s="57"/>
      <c r="M54" s="57"/>
      <c r="N54" s="57"/>
      <c r="O54" s="57">
        <v>4</v>
      </c>
      <c r="P54" s="57"/>
      <c r="Q54" s="57">
        <f t="shared" si="18"/>
        <v>4</v>
      </c>
      <c r="R54" s="34">
        <f t="shared" si="15"/>
        <v>0</v>
      </c>
      <c r="S54" s="34">
        <f t="shared" si="15"/>
        <v>0</v>
      </c>
      <c r="T54" s="34">
        <f t="shared" si="15"/>
        <v>4</v>
      </c>
      <c r="U54" s="34">
        <f t="shared" si="15"/>
        <v>0</v>
      </c>
      <c r="V54" s="66">
        <f t="shared" si="8"/>
        <v>4</v>
      </c>
      <c r="W54" s="66">
        <f t="shared" si="12"/>
        <v>4</v>
      </c>
      <c r="X54" s="74">
        <f t="shared" si="5"/>
        <v>100</v>
      </c>
      <c r="Y54" s="64">
        <f t="shared" si="6"/>
        <v>3</v>
      </c>
      <c r="Z54" s="75">
        <f t="shared" si="7"/>
        <v>75</v>
      </c>
      <c r="AA54" s="76">
        <v>5</v>
      </c>
    </row>
    <row r="55" spans="1:27" ht="27.75">
      <c r="A55" s="80"/>
      <c r="B55" s="81"/>
      <c r="C55" s="33" t="s">
        <v>70</v>
      </c>
      <c r="D55" s="57">
        <v>0</v>
      </c>
      <c r="E55" s="57">
        <v>20</v>
      </c>
      <c r="F55" s="57"/>
      <c r="G55" s="57">
        <v>0</v>
      </c>
      <c r="H55" s="57">
        <v>0</v>
      </c>
      <c r="I55" s="57">
        <v>0</v>
      </c>
      <c r="J55" s="57"/>
      <c r="K55" s="57">
        <f t="shared" si="17"/>
        <v>0</v>
      </c>
      <c r="L55" s="57"/>
      <c r="M55" s="57">
        <v>2</v>
      </c>
      <c r="N55" s="57">
        <v>1</v>
      </c>
      <c r="O55" s="57">
        <v>17</v>
      </c>
      <c r="P55" s="57"/>
      <c r="Q55" s="57">
        <f t="shared" si="18"/>
        <v>20</v>
      </c>
      <c r="R55" s="34">
        <f t="shared" si="15"/>
        <v>2</v>
      </c>
      <c r="S55" s="34">
        <f t="shared" si="15"/>
        <v>1</v>
      </c>
      <c r="T55" s="34">
        <f t="shared" si="15"/>
        <v>17</v>
      </c>
      <c r="U55" s="34">
        <f t="shared" si="15"/>
        <v>0</v>
      </c>
      <c r="V55" s="66">
        <f t="shared" si="8"/>
        <v>20</v>
      </c>
      <c r="W55" s="66">
        <f t="shared" si="12"/>
        <v>20</v>
      </c>
      <c r="X55" s="74">
        <f t="shared" si="5"/>
        <v>100</v>
      </c>
      <c r="Y55" s="64">
        <f t="shared" si="6"/>
        <v>13.75</v>
      </c>
      <c r="Z55" s="75">
        <f t="shared" si="7"/>
        <v>68.75</v>
      </c>
      <c r="AA55" s="76">
        <v>5</v>
      </c>
    </row>
    <row r="56" spans="1:27" ht="27.75">
      <c r="A56" s="80"/>
      <c r="B56" s="81"/>
      <c r="C56" s="33" t="s">
        <v>156</v>
      </c>
      <c r="D56" s="57">
        <v>1</v>
      </c>
      <c r="E56" s="57">
        <v>3</v>
      </c>
      <c r="F56" s="57"/>
      <c r="G56" s="57"/>
      <c r="H56" s="57">
        <v>0</v>
      </c>
      <c r="I56" s="57"/>
      <c r="J56" s="57"/>
      <c r="K56" s="57">
        <f t="shared" si="17"/>
        <v>0</v>
      </c>
      <c r="L56" s="57"/>
      <c r="M56" s="57"/>
      <c r="N56" s="57">
        <v>4</v>
      </c>
      <c r="O56" s="57"/>
      <c r="P56" s="57"/>
      <c r="Q56" s="57">
        <f t="shared" si="18"/>
        <v>4</v>
      </c>
      <c r="R56" s="34">
        <f t="shared" si="15"/>
        <v>0</v>
      </c>
      <c r="S56" s="34">
        <f t="shared" si="15"/>
        <v>4</v>
      </c>
      <c r="T56" s="34">
        <f t="shared" si="15"/>
        <v>0</v>
      </c>
      <c r="U56" s="34">
        <f t="shared" si="15"/>
        <v>0</v>
      </c>
      <c r="V56" s="66">
        <f t="shared" si="8"/>
        <v>4</v>
      </c>
      <c r="W56" s="66">
        <f t="shared" si="12"/>
        <v>4</v>
      </c>
      <c r="X56" s="74">
        <f t="shared" si="5"/>
        <v>100</v>
      </c>
      <c r="Y56" s="64">
        <f t="shared" si="6"/>
        <v>2</v>
      </c>
      <c r="Z56" s="75">
        <f t="shared" si="7"/>
        <v>50</v>
      </c>
      <c r="AA56" s="76">
        <v>5</v>
      </c>
    </row>
    <row r="57" spans="1:27" ht="27.75">
      <c r="A57" s="80"/>
      <c r="B57" s="81"/>
      <c r="C57" s="33" t="s">
        <v>47</v>
      </c>
      <c r="D57" s="57">
        <v>0</v>
      </c>
      <c r="E57" s="57">
        <v>3</v>
      </c>
      <c r="F57" s="57"/>
      <c r="G57" s="57"/>
      <c r="H57" s="57"/>
      <c r="I57" s="57">
        <v>0</v>
      </c>
      <c r="J57" s="57"/>
      <c r="K57" s="57">
        <f t="shared" si="17"/>
        <v>0</v>
      </c>
      <c r="L57" s="57"/>
      <c r="M57" s="57"/>
      <c r="N57" s="57"/>
      <c r="O57" s="57">
        <v>3</v>
      </c>
      <c r="P57" s="57"/>
      <c r="Q57" s="57">
        <f t="shared" si="18"/>
        <v>3</v>
      </c>
      <c r="R57" s="34">
        <f t="shared" si="15"/>
        <v>0</v>
      </c>
      <c r="S57" s="34">
        <f t="shared" si="15"/>
        <v>0</v>
      </c>
      <c r="T57" s="34">
        <f t="shared" si="15"/>
        <v>3</v>
      </c>
      <c r="U57" s="34">
        <f t="shared" si="15"/>
        <v>0</v>
      </c>
      <c r="V57" s="66">
        <f t="shared" si="8"/>
        <v>3</v>
      </c>
      <c r="W57" s="66">
        <f t="shared" si="12"/>
        <v>3</v>
      </c>
      <c r="X57" s="74">
        <f t="shared" si="5"/>
        <v>100</v>
      </c>
      <c r="Y57" s="64">
        <f t="shared" si="6"/>
        <v>2.25</v>
      </c>
      <c r="Z57" s="75">
        <f t="shared" si="7"/>
        <v>75</v>
      </c>
      <c r="AA57" s="76">
        <v>5</v>
      </c>
    </row>
    <row r="58" spans="1:27" ht="27.75">
      <c r="A58" s="80"/>
      <c r="B58" s="81"/>
      <c r="C58" s="33" t="s">
        <v>92</v>
      </c>
      <c r="D58" s="57">
        <v>4</v>
      </c>
      <c r="E58" s="57">
        <f>108+1+2+3</f>
        <v>114</v>
      </c>
      <c r="F58" s="57"/>
      <c r="G58" s="57">
        <v>0</v>
      </c>
      <c r="H58" s="57">
        <v>0</v>
      </c>
      <c r="I58" s="57">
        <v>0</v>
      </c>
      <c r="J58" s="57"/>
      <c r="K58" s="57">
        <f t="shared" si="17"/>
        <v>0</v>
      </c>
      <c r="L58" s="57"/>
      <c r="M58" s="57">
        <v>6</v>
      </c>
      <c r="N58" s="57">
        <v>56</v>
      </c>
      <c r="O58" s="57">
        <f>50+1+2+3</f>
        <v>56</v>
      </c>
      <c r="P58" s="57"/>
      <c r="Q58" s="57">
        <f t="shared" si="18"/>
        <v>118</v>
      </c>
      <c r="R58" s="34">
        <f t="shared" si="15"/>
        <v>6</v>
      </c>
      <c r="S58" s="34">
        <f t="shared" si="15"/>
        <v>56</v>
      </c>
      <c r="T58" s="34">
        <f t="shared" si="15"/>
        <v>56</v>
      </c>
      <c r="U58" s="34">
        <f t="shared" si="15"/>
        <v>0</v>
      </c>
      <c r="V58" s="66">
        <f t="shared" si="8"/>
        <v>118</v>
      </c>
      <c r="W58" s="66">
        <f t="shared" si="12"/>
        <v>118</v>
      </c>
      <c r="X58" s="74">
        <f t="shared" si="5"/>
        <v>100</v>
      </c>
      <c r="Y58" s="64">
        <f t="shared" si="6"/>
        <v>71.5</v>
      </c>
      <c r="Z58" s="75">
        <f t="shared" si="7"/>
        <v>60.59322033898306</v>
      </c>
      <c r="AA58" s="76">
        <v>5</v>
      </c>
    </row>
    <row r="59" spans="1:27" ht="27.75">
      <c r="A59" s="80"/>
      <c r="B59" s="81"/>
      <c r="C59" s="33" t="s">
        <v>93</v>
      </c>
      <c r="D59" s="57">
        <v>0</v>
      </c>
      <c r="E59" s="57">
        <f>340+1+2+2</f>
        <v>345</v>
      </c>
      <c r="F59" s="57">
        <v>1</v>
      </c>
      <c r="G59" s="57">
        <f>313+2+1</f>
        <v>316</v>
      </c>
      <c r="H59" s="57">
        <f>17+1</f>
        <v>18</v>
      </c>
      <c r="I59" s="57">
        <f>9+1</f>
        <v>10</v>
      </c>
      <c r="J59" s="57"/>
      <c r="K59" s="57">
        <f t="shared" si="17"/>
        <v>345</v>
      </c>
      <c r="L59" s="57"/>
      <c r="M59" s="57">
        <v>0</v>
      </c>
      <c r="N59" s="57">
        <v>0</v>
      </c>
      <c r="O59" s="57">
        <v>0</v>
      </c>
      <c r="P59" s="57"/>
      <c r="Q59" s="57">
        <f t="shared" si="18"/>
        <v>0</v>
      </c>
      <c r="R59" s="34">
        <f t="shared" si="15"/>
        <v>316</v>
      </c>
      <c r="S59" s="34">
        <f t="shared" si="15"/>
        <v>18</v>
      </c>
      <c r="T59" s="34">
        <f t="shared" si="15"/>
        <v>10</v>
      </c>
      <c r="U59" s="34">
        <f t="shared" si="15"/>
        <v>0</v>
      </c>
      <c r="V59" s="66">
        <f t="shared" si="8"/>
        <v>344</v>
      </c>
      <c r="W59" s="66">
        <f t="shared" si="12"/>
        <v>345</v>
      </c>
      <c r="X59" s="74">
        <f t="shared" si="5"/>
        <v>99.71014492753623</v>
      </c>
      <c r="Y59" s="64">
        <f t="shared" si="6"/>
        <v>95.5</v>
      </c>
      <c r="Z59" s="75">
        <f t="shared" si="7"/>
        <v>27.681159420289852</v>
      </c>
      <c r="AA59" s="76">
        <v>5</v>
      </c>
    </row>
    <row r="60" spans="1:27" ht="27.75">
      <c r="A60" s="80"/>
      <c r="B60" s="81"/>
      <c r="C60" s="33" t="s">
        <v>218</v>
      </c>
      <c r="D60" s="57">
        <f aca="true" t="shared" si="19" ref="D60:Q60">SUM(D43:D59)</f>
        <v>14</v>
      </c>
      <c r="E60" s="57">
        <f t="shared" si="19"/>
        <v>1173</v>
      </c>
      <c r="F60" s="57">
        <f t="shared" si="19"/>
        <v>14</v>
      </c>
      <c r="G60" s="57">
        <f t="shared" si="19"/>
        <v>686</v>
      </c>
      <c r="H60" s="57">
        <f t="shared" si="19"/>
        <v>183</v>
      </c>
      <c r="I60" s="57">
        <f t="shared" si="19"/>
        <v>48</v>
      </c>
      <c r="J60" s="57">
        <f t="shared" si="19"/>
        <v>0</v>
      </c>
      <c r="K60" s="57">
        <f t="shared" si="19"/>
        <v>931</v>
      </c>
      <c r="L60" s="57">
        <f t="shared" si="19"/>
        <v>0</v>
      </c>
      <c r="M60" s="57">
        <f t="shared" si="19"/>
        <v>9</v>
      </c>
      <c r="N60" s="57">
        <f t="shared" si="19"/>
        <v>67</v>
      </c>
      <c r="O60" s="57">
        <f t="shared" si="19"/>
        <v>180</v>
      </c>
      <c r="P60" s="57">
        <f t="shared" si="19"/>
        <v>0</v>
      </c>
      <c r="Q60" s="57">
        <f t="shared" si="19"/>
        <v>256</v>
      </c>
      <c r="R60" s="34">
        <f t="shared" si="15"/>
        <v>695</v>
      </c>
      <c r="S60" s="34">
        <f t="shared" si="15"/>
        <v>250</v>
      </c>
      <c r="T60" s="34">
        <f t="shared" si="15"/>
        <v>228</v>
      </c>
      <c r="U60" s="34">
        <f t="shared" si="15"/>
        <v>0</v>
      </c>
      <c r="V60" s="66">
        <f t="shared" si="8"/>
        <v>1173</v>
      </c>
      <c r="W60" s="66">
        <f t="shared" si="12"/>
        <v>1187</v>
      </c>
      <c r="X60" s="74">
        <f t="shared" si="5"/>
        <v>98.82055602358888</v>
      </c>
      <c r="Y60" s="64">
        <f t="shared" si="6"/>
        <v>469.75</v>
      </c>
      <c r="Z60" s="75">
        <f t="shared" si="7"/>
        <v>39.57455770850885</v>
      </c>
      <c r="AA60" s="76">
        <v>5</v>
      </c>
    </row>
    <row r="61" spans="1:27" ht="27.75">
      <c r="A61" s="80">
        <v>7</v>
      </c>
      <c r="B61" s="80" t="s">
        <v>136</v>
      </c>
      <c r="C61" s="33" t="s">
        <v>13</v>
      </c>
      <c r="D61" s="57">
        <v>1</v>
      </c>
      <c r="E61" s="57">
        <v>0</v>
      </c>
      <c r="F61" s="57"/>
      <c r="G61" s="57"/>
      <c r="H61" s="57">
        <v>1</v>
      </c>
      <c r="I61" s="57"/>
      <c r="J61" s="57"/>
      <c r="K61" s="57">
        <f>+J61+I61+H61+G61+F61</f>
        <v>1</v>
      </c>
      <c r="L61" s="57"/>
      <c r="M61" s="57"/>
      <c r="N61" s="57">
        <v>0</v>
      </c>
      <c r="O61" s="57"/>
      <c r="P61" s="57"/>
      <c r="Q61" s="57">
        <f aca="true" t="shared" si="20" ref="Q61:Q94">+P61+O61+N61+M61+L61</f>
        <v>0</v>
      </c>
      <c r="R61" s="34">
        <f t="shared" si="15"/>
        <v>0</v>
      </c>
      <c r="S61" s="34">
        <f t="shared" si="15"/>
        <v>1</v>
      </c>
      <c r="T61" s="34">
        <f t="shared" si="15"/>
        <v>0</v>
      </c>
      <c r="U61" s="34">
        <f t="shared" si="15"/>
        <v>0</v>
      </c>
      <c r="V61" s="66">
        <f t="shared" si="8"/>
        <v>1</v>
      </c>
      <c r="W61" s="66">
        <f t="shared" si="12"/>
        <v>1</v>
      </c>
      <c r="X61" s="74">
        <f t="shared" si="5"/>
        <v>100</v>
      </c>
      <c r="Y61" s="64">
        <f t="shared" si="6"/>
        <v>0.5</v>
      </c>
      <c r="Z61" s="75">
        <f t="shared" si="7"/>
        <v>50</v>
      </c>
      <c r="AA61" s="76">
        <v>5</v>
      </c>
    </row>
    <row r="62" spans="1:27" ht="27.75">
      <c r="A62" s="80"/>
      <c r="B62" s="80"/>
      <c r="C62" s="33" t="s">
        <v>249</v>
      </c>
      <c r="D62" s="57">
        <v>0</v>
      </c>
      <c r="E62" s="57">
        <v>7</v>
      </c>
      <c r="F62" s="57">
        <v>2</v>
      </c>
      <c r="G62" s="57">
        <v>1</v>
      </c>
      <c r="H62" s="57">
        <v>1</v>
      </c>
      <c r="I62" s="57">
        <v>3</v>
      </c>
      <c r="J62" s="57"/>
      <c r="K62" s="57">
        <f>+J62+I62+H62+G62+F62</f>
        <v>7</v>
      </c>
      <c r="L62" s="57"/>
      <c r="M62" s="57">
        <v>0</v>
      </c>
      <c r="N62" s="57">
        <v>0</v>
      </c>
      <c r="O62" s="57">
        <v>0</v>
      </c>
      <c r="P62" s="57"/>
      <c r="Q62" s="57">
        <f t="shared" si="20"/>
        <v>0</v>
      </c>
      <c r="R62" s="34">
        <f t="shared" si="15"/>
        <v>1</v>
      </c>
      <c r="S62" s="34">
        <f t="shared" si="15"/>
        <v>1</v>
      </c>
      <c r="T62" s="34">
        <f t="shared" si="15"/>
        <v>3</v>
      </c>
      <c r="U62" s="34">
        <f t="shared" si="15"/>
        <v>0</v>
      </c>
      <c r="V62" s="66">
        <f t="shared" si="8"/>
        <v>5</v>
      </c>
      <c r="W62" s="66">
        <f t="shared" si="12"/>
        <v>7</v>
      </c>
      <c r="X62" s="74">
        <f t="shared" si="5"/>
        <v>71.42857142857143</v>
      </c>
      <c r="Y62" s="64">
        <f t="shared" si="6"/>
        <v>3</v>
      </c>
      <c r="Z62" s="75">
        <f t="shared" si="7"/>
        <v>42.857142857142854</v>
      </c>
      <c r="AA62" s="76">
        <v>5</v>
      </c>
    </row>
    <row r="63" spans="1:27" ht="27.75">
      <c r="A63" s="80"/>
      <c r="B63" s="80"/>
      <c r="C63" s="33" t="s">
        <v>122</v>
      </c>
      <c r="D63" s="57">
        <v>0</v>
      </c>
      <c r="E63" s="57">
        <v>2</v>
      </c>
      <c r="F63" s="57"/>
      <c r="G63" s="57"/>
      <c r="H63" s="57">
        <v>0</v>
      </c>
      <c r="I63" s="57">
        <v>0</v>
      </c>
      <c r="J63" s="57"/>
      <c r="K63" s="57">
        <f>+J63+I63+H63+G63+F63</f>
        <v>0</v>
      </c>
      <c r="L63" s="57"/>
      <c r="M63" s="57"/>
      <c r="N63" s="57">
        <v>1</v>
      </c>
      <c r="O63" s="57">
        <v>1</v>
      </c>
      <c r="P63" s="57"/>
      <c r="Q63" s="57">
        <f t="shared" si="20"/>
        <v>2</v>
      </c>
      <c r="R63" s="34">
        <f t="shared" si="15"/>
        <v>0</v>
      </c>
      <c r="S63" s="34">
        <f t="shared" si="15"/>
        <v>1</v>
      </c>
      <c r="T63" s="34">
        <f t="shared" si="15"/>
        <v>1</v>
      </c>
      <c r="U63" s="34">
        <f t="shared" si="15"/>
        <v>0</v>
      </c>
      <c r="V63" s="66">
        <f t="shared" si="8"/>
        <v>2</v>
      </c>
      <c r="W63" s="66">
        <f t="shared" si="12"/>
        <v>2</v>
      </c>
      <c r="X63" s="74">
        <f t="shared" si="5"/>
        <v>100</v>
      </c>
      <c r="Y63" s="64">
        <f t="shared" si="6"/>
        <v>1.25</v>
      </c>
      <c r="Z63" s="75">
        <f t="shared" si="7"/>
        <v>62.5</v>
      </c>
      <c r="AA63" s="76">
        <v>5</v>
      </c>
    </row>
    <row r="64" spans="1:27" ht="27.75">
      <c r="A64" s="80"/>
      <c r="B64" s="80"/>
      <c r="C64" s="33" t="s">
        <v>137</v>
      </c>
      <c r="D64" s="57">
        <v>0</v>
      </c>
      <c r="E64" s="57">
        <f>9+1</f>
        <v>10</v>
      </c>
      <c r="F64" s="57"/>
      <c r="G64" s="57"/>
      <c r="H64" s="57">
        <v>0</v>
      </c>
      <c r="I64" s="57">
        <v>0</v>
      </c>
      <c r="J64" s="57"/>
      <c r="K64" s="57">
        <f>+J64+I64+H64+G64+F64</f>
        <v>0</v>
      </c>
      <c r="L64" s="57"/>
      <c r="M64" s="57"/>
      <c r="N64" s="57">
        <v>8</v>
      </c>
      <c r="O64" s="57">
        <f>1+1</f>
        <v>2</v>
      </c>
      <c r="P64" s="57"/>
      <c r="Q64" s="57">
        <f t="shared" si="20"/>
        <v>10</v>
      </c>
      <c r="R64" s="34">
        <f t="shared" si="15"/>
        <v>0</v>
      </c>
      <c r="S64" s="34">
        <f t="shared" si="15"/>
        <v>8</v>
      </c>
      <c r="T64" s="34">
        <f t="shared" si="15"/>
        <v>2</v>
      </c>
      <c r="U64" s="34">
        <f t="shared" si="15"/>
        <v>0</v>
      </c>
      <c r="V64" s="66">
        <f t="shared" si="8"/>
        <v>10</v>
      </c>
      <c r="W64" s="66">
        <f t="shared" si="12"/>
        <v>10</v>
      </c>
      <c r="X64" s="74">
        <f t="shared" si="5"/>
        <v>100</v>
      </c>
      <c r="Y64" s="64">
        <f t="shared" si="6"/>
        <v>5.5</v>
      </c>
      <c r="Z64" s="75">
        <f t="shared" si="7"/>
        <v>55.00000000000001</v>
      </c>
      <c r="AA64" s="76">
        <v>5</v>
      </c>
    </row>
    <row r="65" spans="1:27" ht="27.75">
      <c r="A65" s="80"/>
      <c r="B65" s="80"/>
      <c r="C65" s="33" t="s">
        <v>144</v>
      </c>
      <c r="D65" s="57">
        <v>0</v>
      </c>
      <c r="E65" s="57">
        <f>6+1</f>
        <v>7</v>
      </c>
      <c r="F65" s="57">
        <v>1</v>
      </c>
      <c r="G65" s="57"/>
      <c r="H65" s="57">
        <v>2</v>
      </c>
      <c r="I65" s="57">
        <v>4</v>
      </c>
      <c r="J65" s="57"/>
      <c r="K65" s="57">
        <f>+J65+I65+H65+G65+F65</f>
        <v>7</v>
      </c>
      <c r="L65" s="57"/>
      <c r="M65" s="57"/>
      <c r="N65" s="57">
        <v>0</v>
      </c>
      <c r="O65" s="57">
        <v>0</v>
      </c>
      <c r="P65" s="57"/>
      <c r="Q65" s="57">
        <f t="shared" si="20"/>
        <v>0</v>
      </c>
      <c r="R65" s="34">
        <f t="shared" si="15"/>
        <v>0</v>
      </c>
      <c r="S65" s="34">
        <f t="shared" si="15"/>
        <v>2</v>
      </c>
      <c r="T65" s="34">
        <f t="shared" si="15"/>
        <v>4</v>
      </c>
      <c r="U65" s="34">
        <f t="shared" si="15"/>
        <v>0</v>
      </c>
      <c r="V65" s="66">
        <f t="shared" si="8"/>
        <v>6</v>
      </c>
      <c r="W65" s="66">
        <f t="shared" si="12"/>
        <v>7</v>
      </c>
      <c r="X65" s="74">
        <f t="shared" si="5"/>
        <v>85.71428571428571</v>
      </c>
      <c r="Y65" s="64">
        <f t="shared" si="6"/>
        <v>4</v>
      </c>
      <c r="Z65" s="75">
        <f t="shared" si="7"/>
        <v>57.14285714285714</v>
      </c>
      <c r="AA65" s="76">
        <v>5</v>
      </c>
    </row>
    <row r="66" spans="1:27" ht="27.75">
      <c r="A66" s="80"/>
      <c r="B66" s="80"/>
      <c r="C66" s="33" t="s">
        <v>218</v>
      </c>
      <c r="D66" s="57">
        <f aca="true" t="shared" si="21" ref="D66:P66">SUM(D61:D65)</f>
        <v>1</v>
      </c>
      <c r="E66" s="57">
        <f t="shared" si="21"/>
        <v>26</v>
      </c>
      <c r="F66" s="57">
        <f t="shared" si="21"/>
        <v>3</v>
      </c>
      <c r="G66" s="57">
        <f t="shared" si="21"/>
        <v>1</v>
      </c>
      <c r="H66" s="57">
        <f t="shared" si="21"/>
        <v>4</v>
      </c>
      <c r="I66" s="57">
        <f t="shared" si="21"/>
        <v>7</v>
      </c>
      <c r="J66" s="57">
        <f t="shared" si="21"/>
        <v>0</v>
      </c>
      <c r="K66" s="57">
        <f t="shared" si="21"/>
        <v>15</v>
      </c>
      <c r="L66" s="57">
        <f t="shared" si="21"/>
        <v>0</v>
      </c>
      <c r="M66" s="57">
        <f t="shared" si="21"/>
        <v>0</v>
      </c>
      <c r="N66" s="57">
        <f t="shared" si="21"/>
        <v>9</v>
      </c>
      <c r="O66" s="57">
        <f t="shared" si="21"/>
        <v>3</v>
      </c>
      <c r="P66" s="57">
        <f t="shared" si="21"/>
        <v>0</v>
      </c>
      <c r="Q66" s="57">
        <f t="shared" si="20"/>
        <v>12</v>
      </c>
      <c r="R66" s="34">
        <f t="shared" si="15"/>
        <v>1</v>
      </c>
      <c r="S66" s="34">
        <f t="shared" si="15"/>
        <v>13</v>
      </c>
      <c r="T66" s="34">
        <f t="shared" si="15"/>
        <v>10</v>
      </c>
      <c r="U66" s="34">
        <f t="shared" si="15"/>
        <v>0</v>
      </c>
      <c r="V66" s="66">
        <f t="shared" si="8"/>
        <v>24</v>
      </c>
      <c r="W66" s="66">
        <f t="shared" si="12"/>
        <v>27</v>
      </c>
      <c r="X66" s="74">
        <f t="shared" si="5"/>
        <v>88.88888888888889</v>
      </c>
      <c r="Y66" s="64">
        <f t="shared" si="6"/>
        <v>14.25</v>
      </c>
      <c r="Z66" s="75">
        <f t="shared" si="7"/>
        <v>52.77777777777778</v>
      </c>
      <c r="AA66" s="76">
        <v>5</v>
      </c>
    </row>
    <row r="67" spans="1:27" ht="27.75">
      <c r="A67" s="80">
        <v>8</v>
      </c>
      <c r="B67" s="81" t="s">
        <v>153</v>
      </c>
      <c r="C67" s="33" t="s">
        <v>154</v>
      </c>
      <c r="D67" s="57">
        <v>5</v>
      </c>
      <c r="E67" s="57">
        <v>0</v>
      </c>
      <c r="F67" s="57"/>
      <c r="G67" s="57">
        <v>0</v>
      </c>
      <c r="H67" s="57"/>
      <c r="I67" s="57">
        <v>0</v>
      </c>
      <c r="J67" s="57"/>
      <c r="K67" s="57">
        <f>+J67+I67+H67+G67+F67</f>
        <v>0</v>
      </c>
      <c r="L67" s="57"/>
      <c r="M67" s="57">
        <v>1</v>
      </c>
      <c r="N67" s="57"/>
      <c r="O67" s="57">
        <v>4</v>
      </c>
      <c r="P67" s="57"/>
      <c r="Q67" s="57">
        <f t="shared" si="20"/>
        <v>5</v>
      </c>
      <c r="R67" s="34">
        <f t="shared" si="15"/>
        <v>1</v>
      </c>
      <c r="S67" s="34">
        <f t="shared" si="15"/>
        <v>0</v>
      </c>
      <c r="T67" s="34">
        <f t="shared" si="15"/>
        <v>4</v>
      </c>
      <c r="U67" s="34">
        <f t="shared" si="15"/>
        <v>0</v>
      </c>
      <c r="V67" s="66">
        <f t="shared" si="8"/>
        <v>5</v>
      </c>
      <c r="W67" s="66">
        <f t="shared" si="12"/>
        <v>5</v>
      </c>
      <c r="X67" s="74">
        <f t="shared" si="5"/>
        <v>100</v>
      </c>
      <c r="Y67" s="64">
        <f t="shared" si="6"/>
        <v>3.25</v>
      </c>
      <c r="Z67" s="75">
        <f t="shared" si="7"/>
        <v>65</v>
      </c>
      <c r="AA67" s="76">
        <v>5</v>
      </c>
    </row>
    <row r="68" spans="1:27" ht="27.75">
      <c r="A68" s="80"/>
      <c r="B68" s="81"/>
      <c r="C68" s="33" t="s">
        <v>104</v>
      </c>
      <c r="D68" s="57">
        <v>0</v>
      </c>
      <c r="E68" s="57">
        <f>6+1+1</f>
        <v>8</v>
      </c>
      <c r="F68" s="57"/>
      <c r="G68" s="57"/>
      <c r="H68" s="57"/>
      <c r="I68" s="57">
        <v>0</v>
      </c>
      <c r="J68" s="57"/>
      <c r="K68" s="57">
        <f>+J68+I68+H68+G68+F68</f>
        <v>0</v>
      </c>
      <c r="L68" s="57"/>
      <c r="M68" s="57"/>
      <c r="N68" s="57"/>
      <c r="O68" s="57">
        <f>6+1+1</f>
        <v>8</v>
      </c>
      <c r="P68" s="57"/>
      <c r="Q68" s="57">
        <f t="shared" si="20"/>
        <v>8</v>
      </c>
      <c r="R68" s="34">
        <f t="shared" si="15"/>
        <v>0</v>
      </c>
      <c r="S68" s="34">
        <f t="shared" si="15"/>
        <v>0</v>
      </c>
      <c r="T68" s="34">
        <f t="shared" si="15"/>
        <v>8</v>
      </c>
      <c r="U68" s="34">
        <f t="shared" si="15"/>
        <v>0</v>
      </c>
      <c r="V68" s="66">
        <f t="shared" si="8"/>
        <v>8</v>
      </c>
      <c r="W68" s="66">
        <f t="shared" si="12"/>
        <v>8</v>
      </c>
      <c r="X68" s="74">
        <f t="shared" si="5"/>
        <v>100</v>
      </c>
      <c r="Y68" s="64">
        <f t="shared" si="6"/>
        <v>6</v>
      </c>
      <c r="Z68" s="75">
        <f t="shared" si="7"/>
        <v>75</v>
      </c>
      <c r="AA68" s="76">
        <v>5</v>
      </c>
    </row>
    <row r="69" spans="1:27" ht="27.75">
      <c r="A69" s="80"/>
      <c r="B69" s="81"/>
      <c r="C69" s="33" t="s">
        <v>105</v>
      </c>
      <c r="D69" s="57">
        <v>2</v>
      </c>
      <c r="E69" s="57">
        <v>0</v>
      </c>
      <c r="F69" s="57"/>
      <c r="G69" s="57"/>
      <c r="H69" s="57"/>
      <c r="I69" s="57">
        <v>0</v>
      </c>
      <c r="J69" s="57"/>
      <c r="K69" s="57">
        <f>+J69+I69+H69+G69+F69</f>
        <v>0</v>
      </c>
      <c r="L69" s="57"/>
      <c r="M69" s="57"/>
      <c r="N69" s="57"/>
      <c r="O69" s="57">
        <v>2</v>
      </c>
      <c r="P69" s="57"/>
      <c r="Q69" s="57">
        <f t="shared" si="20"/>
        <v>2</v>
      </c>
      <c r="R69" s="34">
        <f t="shared" si="15"/>
        <v>0</v>
      </c>
      <c r="S69" s="34">
        <f t="shared" si="15"/>
        <v>0</v>
      </c>
      <c r="T69" s="34">
        <f t="shared" si="15"/>
        <v>2</v>
      </c>
      <c r="U69" s="34">
        <f t="shared" si="15"/>
        <v>0</v>
      </c>
      <c r="V69" s="66">
        <f t="shared" si="8"/>
        <v>2</v>
      </c>
      <c r="W69" s="66">
        <f t="shared" si="12"/>
        <v>2</v>
      </c>
      <c r="X69" s="74">
        <f t="shared" si="5"/>
        <v>100</v>
      </c>
      <c r="Y69" s="64">
        <f t="shared" si="6"/>
        <v>1.5</v>
      </c>
      <c r="Z69" s="75">
        <f t="shared" si="7"/>
        <v>75</v>
      </c>
      <c r="AA69" s="76">
        <v>5</v>
      </c>
    </row>
    <row r="70" spans="1:27" ht="27.75">
      <c r="A70" s="80"/>
      <c r="B70" s="81"/>
      <c r="C70" s="33" t="s">
        <v>218</v>
      </c>
      <c r="D70" s="57">
        <f aca="true" t="shared" si="22" ref="D70:P70">SUM(D67:D69)</f>
        <v>7</v>
      </c>
      <c r="E70" s="57">
        <f t="shared" si="22"/>
        <v>8</v>
      </c>
      <c r="F70" s="57">
        <f t="shared" si="22"/>
        <v>0</v>
      </c>
      <c r="G70" s="57">
        <f t="shared" si="22"/>
        <v>0</v>
      </c>
      <c r="H70" s="57">
        <f t="shared" si="22"/>
        <v>0</v>
      </c>
      <c r="I70" s="57">
        <f t="shared" si="22"/>
        <v>0</v>
      </c>
      <c r="J70" s="57">
        <f t="shared" si="22"/>
        <v>0</v>
      </c>
      <c r="K70" s="57">
        <f t="shared" si="22"/>
        <v>0</v>
      </c>
      <c r="L70" s="57">
        <f t="shared" si="22"/>
        <v>0</v>
      </c>
      <c r="M70" s="57">
        <f t="shared" si="22"/>
        <v>1</v>
      </c>
      <c r="N70" s="57">
        <f t="shared" si="22"/>
        <v>0</v>
      </c>
      <c r="O70" s="57">
        <f t="shared" si="22"/>
        <v>14</v>
      </c>
      <c r="P70" s="57">
        <f t="shared" si="22"/>
        <v>0</v>
      </c>
      <c r="Q70" s="57">
        <f t="shared" si="20"/>
        <v>15</v>
      </c>
      <c r="R70" s="34">
        <f t="shared" si="15"/>
        <v>1</v>
      </c>
      <c r="S70" s="34">
        <f t="shared" si="15"/>
        <v>0</v>
      </c>
      <c r="T70" s="34">
        <f t="shared" si="15"/>
        <v>14</v>
      </c>
      <c r="U70" s="34">
        <f t="shared" si="15"/>
        <v>0</v>
      </c>
      <c r="V70" s="66">
        <f t="shared" si="8"/>
        <v>15</v>
      </c>
      <c r="W70" s="66">
        <f t="shared" si="12"/>
        <v>15</v>
      </c>
      <c r="X70" s="74">
        <f t="shared" si="5"/>
        <v>100</v>
      </c>
      <c r="Y70" s="64">
        <f t="shared" si="6"/>
        <v>10.75</v>
      </c>
      <c r="Z70" s="75">
        <f t="shared" si="7"/>
        <v>71.66666666666667</v>
      </c>
      <c r="AA70" s="76">
        <v>5</v>
      </c>
    </row>
    <row r="71" spans="1:27" ht="27.75">
      <c r="A71" s="79" t="s">
        <v>220</v>
      </c>
      <c r="B71" s="79"/>
      <c r="C71" s="79"/>
      <c r="D71" s="67">
        <f>+D72+D73+D80+D86+D95+D101+D106</f>
        <v>68</v>
      </c>
      <c r="E71" s="67">
        <f aca="true" t="shared" si="23" ref="E71:J71">+E72+E73+E80+E86+E95+E101+E106</f>
        <v>62</v>
      </c>
      <c r="F71" s="67">
        <f t="shared" si="23"/>
        <v>8</v>
      </c>
      <c r="G71" s="67">
        <f t="shared" si="23"/>
        <v>0</v>
      </c>
      <c r="H71" s="67">
        <f t="shared" si="23"/>
        <v>3</v>
      </c>
      <c r="I71" s="67">
        <f t="shared" si="23"/>
        <v>3</v>
      </c>
      <c r="J71" s="67">
        <f t="shared" si="23"/>
        <v>0</v>
      </c>
      <c r="K71" s="57">
        <f aca="true" t="shared" si="24" ref="K71:K79">+J71+I71+H71+G71+F71</f>
        <v>14</v>
      </c>
      <c r="L71" s="67">
        <f>+L72+L73+L80+L86+L95+L101+L106</f>
        <v>0</v>
      </c>
      <c r="M71" s="67">
        <f>+M72+M73+M80+M86+M95+M101+M106</f>
        <v>11</v>
      </c>
      <c r="N71" s="67">
        <f>+N72+N73+N80+N86+N95+N101+N106</f>
        <v>17</v>
      </c>
      <c r="O71" s="67">
        <f>+O72+O73+O80+O86+O95+O101+O106</f>
        <v>67</v>
      </c>
      <c r="P71" s="67">
        <f>+P72+P73+P80+P86+P95+P101+P106</f>
        <v>21</v>
      </c>
      <c r="Q71" s="57">
        <f t="shared" si="20"/>
        <v>116</v>
      </c>
      <c r="R71" s="34">
        <f t="shared" si="15"/>
        <v>11</v>
      </c>
      <c r="S71" s="34">
        <f t="shared" si="15"/>
        <v>20</v>
      </c>
      <c r="T71" s="34">
        <f t="shared" si="15"/>
        <v>70</v>
      </c>
      <c r="U71" s="34">
        <f t="shared" si="15"/>
        <v>21</v>
      </c>
      <c r="V71" s="66">
        <f t="shared" si="8"/>
        <v>122</v>
      </c>
      <c r="W71" s="66">
        <f t="shared" si="12"/>
        <v>130</v>
      </c>
      <c r="X71" s="74">
        <f t="shared" si="5"/>
        <v>93.84615384615384</v>
      </c>
      <c r="Y71" s="64">
        <f t="shared" si="6"/>
        <v>86.25</v>
      </c>
      <c r="Z71" s="75">
        <f t="shared" si="7"/>
        <v>66.34615384615384</v>
      </c>
      <c r="AA71" s="76">
        <v>5</v>
      </c>
    </row>
    <row r="72" spans="1:27" ht="27.75">
      <c r="A72" s="34">
        <v>1</v>
      </c>
      <c r="B72" s="55" t="s">
        <v>43</v>
      </c>
      <c r="C72" s="33" t="s">
        <v>44</v>
      </c>
      <c r="D72" s="57">
        <v>1</v>
      </c>
      <c r="E72" s="57">
        <v>0</v>
      </c>
      <c r="F72" s="57"/>
      <c r="G72" s="57"/>
      <c r="H72" s="57"/>
      <c r="I72" s="57">
        <v>0</v>
      </c>
      <c r="J72" s="57"/>
      <c r="K72" s="57">
        <f t="shared" si="24"/>
        <v>0</v>
      </c>
      <c r="L72" s="57"/>
      <c r="M72" s="57"/>
      <c r="N72" s="57"/>
      <c r="O72" s="57">
        <v>1</v>
      </c>
      <c r="P72" s="57"/>
      <c r="Q72" s="57">
        <f t="shared" si="20"/>
        <v>1</v>
      </c>
      <c r="R72" s="34">
        <f t="shared" si="15"/>
        <v>0</v>
      </c>
      <c r="S72" s="34">
        <f t="shared" si="15"/>
        <v>0</v>
      </c>
      <c r="T72" s="34">
        <f t="shared" si="15"/>
        <v>1</v>
      </c>
      <c r="U72" s="34">
        <f t="shared" si="15"/>
        <v>0</v>
      </c>
      <c r="V72" s="66">
        <f t="shared" si="8"/>
        <v>1</v>
      </c>
      <c r="W72" s="66">
        <f t="shared" si="12"/>
        <v>1</v>
      </c>
      <c r="X72" s="74">
        <f t="shared" si="5"/>
        <v>100</v>
      </c>
      <c r="Y72" s="64">
        <f t="shared" si="6"/>
        <v>0.75</v>
      </c>
      <c r="Z72" s="75">
        <f t="shared" si="7"/>
        <v>75</v>
      </c>
      <c r="AA72" s="76">
        <v>5</v>
      </c>
    </row>
    <row r="73" spans="1:27" ht="48">
      <c r="A73" s="34">
        <v>2</v>
      </c>
      <c r="B73" s="55" t="s">
        <v>41</v>
      </c>
      <c r="C73" s="33" t="s">
        <v>42</v>
      </c>
      <c r="D73" s="57">
        <v>0</v>
      </c>
      <c r="E73" s="57">
        <v>1</v>
      </c>
      <c r="F73" s="57"/>
      <c r="G73" s="57"/>
      <c r="H73" s="57"/>
      <c r="I73" s="57">
        <v>0</v>
      </c>
      <c r="J73" s="57"/>
      <c r="K73" s="57">
        <f t="shared" si="24"/>
        <v>0</v>
      </c>
      <c r="L73" s="57"/>
      <c r="M73" s="57"/>
      <c r="N73" s="57"/>
      <c r="O73" s="57">
        <v>1</v>
      </c>
      <c r="P73" s="57"/>
      <c r="Q73" s="57">
        <f t="shared" si="20"/>
        <v>1</v>
      </c>
      <c r="R73" s="34">
        <f aca="true" t="shared" si="25" ref="R73:U108">+M73+G73</f>
        <v>0</v>
      </c>
      <c r="S73" s="34">
        <f t="shared" si="25"/>
        <v>0</v>
      </c>
      <c r="T73" s="34">
        <f t="shared" si="25"/>
        <v>1</v>
      </c>
      <c r="U73" s="34">
        <f t="shared" si="25"/>
        <v>0</v>
      </c>
      <c r="V73" s="66">
        <f t="shared" si="8"/>
        <v>1</v>
      </c>
      <c r="W73" s="66">
        <f t="shared" si="12"/>
        <v>1</v>
      </c>
      <c r="X73" s="74">
        <f aca="true" t="shared" si="26" ref="X73:X115">+V73/W73*100</f>
        <v>100</v>
      </c>
      <c r="Y73" s="64">
        <f aca="true" t="shared" si="27" ref="Y73:Y115">+R73*0.25+S73*0.5+T73*0.75+U73*1</f>
        <v>0.75</v>
      </c>
      <c r="Z73" s="75">
        <f aca="true" t="shared" si="28" ref="Z73:Z115">+Y73/W73*100</f>
        <v>75</v>
      </c>
      <c r="AA73" s="76">
        <v>5</v>
      </c>
    </row>
    <row r="74" spans="1:27" ht="27.75">
      <c r="A74" s="80">
        <v>3</v>
      </c>
      <c r="B74" s="103" t="s">
        <v>131</v>
      </c>
      <c r="C74" s="33" t="s">
        <v>132</v>
      </c>
      <c r="D74" s="57">
        <v>2</v>
      </c>
      <c r="E74" s="57">
        <v>0</v>
      </c>
      <c r="F74" s="57"/>
      <c r="G74" s="57"/>
      <c r="H74" s="57"/>
      <c r="I74" s="57">
        <v>0</v>
      </c>
      <c r="J74" s="57"/>
      <c r="K74" s="57">
        <f t="shared" si="24"/>
        <v>0</v>
      </c>
      <c r="L74" s="57"/>
      <c r="M74" s="57"/>
      <c r="N74" s="57"/>
      <c r="O74" s="57">
        <v>2</v>
      </c>
      <c r="P74" s="57"/>
      <c r="Q74" s="57">
        <f t="shared" si="20"/>
        <v>2</v>
      </c>
      <c r="R74" s="34">
        <f t="shared" si="25"/>
        <v>0</v>
      </c>
      <c r="S74" s="34">
        <f t="shared" si="25"/>
        <v>0</v>
      </c>
      <c r="T74" s="34">
        <f t="shared" si="25"/>
        <v>2</v>
      </c>
      <c r="U74" s="34">
        <f t="shared" si="25"/>
        <v>0</v>
      </c>
      <c r="V74" s="66">
        <f aca="true" t="shared" si="29" ref="V74:V115">+U74+T74+S74+R74</f>
        <v>2</v>
      </c>
      <c r="W74" s="66">
        <f t="shared" si="12"/>
        <v>2</v>
      </c>
      <c r="X74" s="74">
        <f t="shared" si="26"/>
        <v>100</v>
      </c>
      <c r="Y74" s="64">
        <f t="shared" si="27"/>
        <v>1.5</v>
      </c>
      <c r="Z74" s="75">
        <f t="shared" si="28"/>
        <v>75</v>
      </c>
      <c r="AA74" s="76">
        <v>5</v>
      </c>
    </row>
    <row r="75" spans="1:27" ht="27.75">
      <c r="A75" s="80"/>
      <c r="B75" s="103"/>
      <c r="C75" s="33" t="s">
        <v>300</v>
      </c>
      <c r="D75" s="57">
        <f>3+2</f>
        <v>5</v>
      </c>
      <c r="E75" s="57">
        <v>0</v>
      </c>
      <c r="F75" s="57"/>
      <c r="G75" s="57"/>
      <c r="H75" s="57"/>
      <c r="I75" s="57">
        <v>0</v>
      </c>
      <c r="J75" s="57"/>
      <c r="K75" s="57">
        <f t="shared" si="24"/>
        <v>0</v>
      </c>
      <c r="L75" s="57"/>
      <c r="M75" s="57"/>
      <c r="N75" s="57"/>
      <c r="O75" s="57">
        <f>2+1</f>
        <v>3</v>
      </c>
      <c r="P75" s="57">
        <f>1+1</f>
        <v>2</v>
      </c>
      <c r="Q75" s="57">
        <f t="shared" si="20"/>
        <v>5</v>
      </c>
      <c r="R75" s="34">
        <f t="shared" si="25"/>
        <v>0</v>
      </c>
      <c r="S75" s="34">
        <f t="shared" si="25"/>
        <v>0</v>
      </c>
      <c r="T75" s="34">
        <f t="shared" si="25"/>
        <v>3</v>
      </c>
      <c r="U75" s="34">
        <f t="shared" si="25"/>
        <v>2</v>
      </c>
      <c r="V75" s="66">
        <f t="shared" si="29"/>
        <v>5</v>
      </c>
      <c r="W75" s="66">
        <f t="shared" si="12"/>
        <v>5</v>
      </c>
      <c r="X75" s="74">
        <f t="shared" si="26"/>
        <v>100</v>
      </c>
      <c r="Y75" s="64">
        <f t="shared" si="27"/>
        <v>4.25</v>
      </c>
      <c r="Z75" s="75">
        <f t="shared" si="28"/>
        <v>85</v>
      </c>
      <c r="AA75" s="76">
        <v>5</v>
      </c>
    </row>
    <row r="76" spans="1:27" ht="27.75">
      <c r="A76" s="80"/>
      <c r="B76" s="103"/>
      <c r="C76" s="33" t="s">
        <v>295</v>
      </c>
      <c r="D76" s="57">
        <v>1</v>
      </c>
      <c r="E76" s="57">
        <v>0</v>
      </c>
      <c r="F76" s="57"/>
      <c r="G76" s="57"/>
      <c r="H76" s="57"/>
      <c r="I76" s="57">
        <v>0</v>
      </c>
      <c r="J76" s="57"/>
      <c r="K76" s="57">
        <f t="shared" si="24"/>
        <v>0</v>
      </c>
      <c r="L76" s="57"/>
      <c r="M76" s="57"/>
      <c r="N76" s="57"/>
      <c r="O76" s="57">
        <v>1</v>
      </c>
      <c r="P76" s="57"/>
      <c r="Q76" s="57">
        <f t="shared" si="20"/>
        <v>1</v>
      </c>
      <c r="R76" s="34">
        <f t="shared" si="25"/>
        <v>0</v>
      </c>
      <c r="S76" s="34">
        <f t="shared" si="25"/>
        <v>0</v>
      </c>
      <c r="T76" s="34">
        <f t="shared" si="25"/>
        <v>1</v>
      </c>
      <c r="U76" s="34">
        <f t="shared" si="25"/>
        <v>0</v>
      </c>
      <c r="V76" s="66">
        <f t="shared" si="29"/>
        <v>1</v>
      </c>
      <c r="W76" s="66">
        <f t="shared" si="12"/>
        <v>1</v>
      </c>
      <c r="X76" s="74">
        <f t="shared" si="26"/>
        <v>100</v>
      </c>
      <c r="Y76" s="64">
        <f t="shared" si="27"/>
        <v>0.75</v>
      </c>
      <c r="Z76" s="75">
        <f t="shared" si="28"/>
        <v>75</v>
      </c>
      <c r="AA76" s="76">
        <v>5</v>
      </c>
    </row>
    <row r="77" spans="1:27" ht="27.75">
      <c r="A77" s="80"/>
      <c r="B77" s="103"/>
      <c r="C77" s="33" t="s">
        <v>48</v>
      </c>
      <c r="D77" s="57">
        <v>1</v>
      </c>
      <c r="E77" s="57">
        <v>0</v>
      </c>
      <c r="F77" s="57"/>
      <c r="G77" s="57"/>
      <c r="H77" s="57">
        <v>0</v>
      </c>
      <c r="I77" s="57"/>
      <c r="J77" s="57"/>
      <c r="K77" s="57">
        <f t="shared" si="24"/>
        <v>0</v>
      </c>
      <c r="L77" s="57"/>
      <c r="M77" s="57"/>
      <c r="N77" s="57">
        <v>1</v>
      </c>
      <c r="O77" s="57"/>
      <c r="P77" s="57"/>
      <c r="Q77" s="57">
        <f t="shared" si="20"/>
        <v>1</v>
      </c>
      <c r="R77" s="34">
        <f t="shared" si="25"/>
        <v>0</v>
      </c>
      <c r="S77" s="34">
        <f t="shared" si="25"/>
        <v>1</v>
      </c>
      <c r="T77" s="34">
        <f t="shared" si="25"/>
        <v>0</v>
      </c>
      <c r="U77" s="34">
        <f t="shared" si="25"/>
        <v>0</v>
      </c>
      <c r="V77" s="66">
        <f t="shared" si="29"/>
        <v>1</v>
      </c>
      <c r="W77" s="66">
        <f t="shared" si="12"/>
        <v>1</v>
      </c>
      <c r="X77" s="74">
        <f t="shared" si="26"/>
        <v>100</v>
      </c>
      <c r="Y77" s="64">
        <f t="shared" si="27"/>
        <v>0.5</v>
      </c>
      <c r="Z77" s="75">
        <f t="shared" si="28"/>
        <v>50</v>
      </c>
      <c r="AA77" s="76">
        <v>5</v>
      </c>
    </row>
    <row r="78" spans="1:27" ht="27.75">
      <c r="A78" s="80"/>
      <c r="B78" s="103"/>
      <c r="C78" s="33" t="s">
        <v>49</v>
      </c>
      <c r="D78" s="57">
        <v>1</v>
      </c>
      <c r="E78" s="57">
        <v>0</v>
      </c>
      <c r="F78" s="57"/>
      <c r="G78" s="57"/>
      <c r="H78" s="57">
        <v>0</v>
      </c>
      <c r="I78" s="57"/>
      <c r="J78" s="57"/>
      <c r="K78" s="57">
        <f t="shared" si="24"/>
        <v>0</v>
      </c>
      <c r="L78" s="57"/>
      <c r="M78" s="57"/>
      <c r="N78" s="57">
        <v>1</v>
      </c>
      <c r="O78" s="57"/>
      <c r="P78" s="57"/>
      <c r="Q78" s="57">
        <f t="shared" si="20"/>
        <v>1</v>
      </c>
      <c r="R78" s="34">
        <f t="shared" si="25"/>
        <v>0</v>
      </c>
      <c r="S78" s="34">
        <f t="shared" si="25"/>
        <v>1</v>
      </c>
      <c r="T78" s="34">
        <f t="shared" si="25"/>
        <v>0</v>
      </c>
      <c r="U78" s="34">
        <f t="shared" si="25"/>
        <v>0</v>
      </c>
      <c r="V78" s="66">
        <f t="shared" si="29"/>
        <v>1</v>
      </c>
      <c r="W78" s="66">
        <f t="shared" si="12"/>
        <v>1</v>
      </c>
      <c r="X78" s="74">
        <f t="shared" si="26"/>
        <v>100</v>
      </c>
      <c r="Y78" s="64">
        <f t="shared" si="27"/>
        <v>0.5</v>
      </c>
      <c r="Z78" s="75">
        <f t="shared" si="28"/>
        <v>50</v>
      </c>
      <c r="AA78" s="76">
        <v>5</v>
      </c>
    </row>
    <row r="79" spans="1:27" ht="27.75">
      <c r="A79" s="80"/>
      <c r="B79" s="103"/>
      <c r="C79" s="33" t="s">
        <v>0</v>
      </c>
      <c r="D79" s="57">
        <v>1</v>
      </c>
      <c r="E79" s="57"/>
      <c r="F79" s="57"/>
      <c r="G79" s="57"/>
      <c r="H79" s="57"/>
      <c r="I79" s="57"/>
      <c r="J79" s="57"/>
      <c r="K79" s="57">
        <f t="shared" si="24"/>
        <v>0</v>
      </c>
      <c r="L79" s="57"/>
      <c r="M79" s="57"/>
      <c r="N79" s="57"/>
      <c r="O79" s="57">
        <v>1</v>
      </c>
      <c r="P79" s="57"/>
      <c r="Q79" s="57">
        <f>+P79+O79+N79+M79+L79</f>
        <v>1</v>
      </c>
      <c r="R79" s="34">
        <f>+M79+G79</f>
        <v>0</v>
      </c>
      <c r="S79" s="34">
        <f>+N79+H79</f>
        <v>0</v>
      </c>
      <c r="T79" s="34">
        <f>+O79+I79</f>
        <v>1</v>
      </c>
      <c r="U79" s="34">
        <f>+P79+J79</f>
        <v>0</v>
      </c>
      <c r="V79" s="66">
        <f>+U79+T79+S79+R79</f>
        <v>1</v>
      </c>
      <c r="W79" s="66">
        <f>+K79+Q79</f>
        <v>1</v>
      </c>
      <c r="X79" s="74">
        <f>+V79/W79*100</f>
        <v>100</v>
      </c>
      <c r="Y79" s="64">
        <f>+R79*0.25+S79*0.5+T79*0.75+U79*1</f>
        <v>0.75</v>
      </c>
      <c r="Z79" s="75">
        <f>+Y79/W79*100</f>
        <v>75</v>
      </c>
      <c r="AA79" s="76">
        <v>5</v>
      </c>
    </row>
    <row r="80" spans="1:27" ht="27.75">
      <c r="A80" s="80"/>
      <c r="B80" s="103"/>
      <c r="C80" s="33" t="s">
        <v>218</v>
      </c>
      <c r="D80" s="57">
        <f>+D79+D78+D77+D76+D75+D74</f>
        <v>11</v>
      </c>
      <c r="E80" s="57">
        <f aca="true" t="shared" si="30" ref="E80:W80">+E79+E78+E77+E76+E75+E74</f>
        <v>0</v>
      </c>
      <c r="F80" s="57">
        <f t="shared" si="30"/>
        <v>0</v>
      </c>
      <c r="G80" s="57">
        <f t="shared" si="30"/>
        <v>0</v>
      </c>
      <c r="H80" s="57">
        <f t="shared" si="30"/>
        <v>0</v>
      </c>
      <c r="I80" s="57">
        <f t="shared" si="30"/>
        <v>0</v>
      </c>
      <c r="J80" s="57">
        <f t="shared" si="30"/>
        <v>0</v>
      </c>
      <c r="K80" s="57">
        <f t="shared" si="30"/>
        <v>0</v>
      </c>
      <c r="L80" s="57">
        <f t="shared" si="30"/>
        <v>0</v>
      </c>
      <c r="M80" s="57">
        <f t="shared" si="30"/>
        <v>0</v>
      </c>
      <c r="N80" s="57">
        <f t="shared" si="30"/>
        <v>2</v>
      </c>
      <c r="O80" s="57">
        <f t="shared" si="30"/>
        <v>7</v>
      </c>
      <c r="P80" s="57">
        <f t="shared" si="30"/>
        <v>2</v>
      </c>
      <c r="Q80" s="57">
        <f t="shared" si="30"/>
        <v>11</v>
      </c>
      <c r="R80" s="57">
        <f t="shared" si="30"/>
        <v>0</v>
      </c>
      <c r="S80" s="57">
        <f t="shared" si="30"/>
        <v>2</v>
      </c>
      <c r="T80" s="57">
        <f t="shared" si="30"/>
        <v>7</v>
      </c>
      <c r="U80" s="57">
        <f t="shared" si="30"/>
        <v>2</v>
      </c>
      <c r="V80" s="57">
        <f t="shared" si="30"/>
        <v>11</v>
      </c>
      <c r="W80" s="57">
        <f t="shared" si="30"/>
        <v>11</v>
      </c>
      <c r="X80" s="74">
        <f t="shared" si="26"/>
        <v>100</v>
      </c>
      <c r="Y80" s="64">
        <f t="shared" si="27"/>
        <v>8.25</v>
      </c>
      <c r="Z80" s="75">
        <f t="shared" si="28"/>
        <v>75</v>
      </c>
      <c r="AA80" s="76">
        <v>5</v>
      </c>
    </row>
    <row r="81" spans="1:27" ht="27.75">
      <c r="A81" s="80">
        <v>4</v>
      </c>
      <c r="B81" s="81" t="s">
        <v>109</v>
      </c>
      <c r="C81" s="33" t="s">
        <v>172</v>
      </c>
      <c r="D81" s="57">
        <v>0</v>
      </c>
      <c r="E81" s="57">
        <v>2</v>
      </c>
      <c r="F81" s="57"/>
      <c r="G81" s="57"/>
      <c r="H81" s="57">
        <v>0</v>
      </c>
      <c r="I81" s="57">
        <v>0</v>
      </c>
      <c r="J81" s="57"/>
      <c r="K81" s="57">
        <f>+J81+I81+H81+G81+F81</f>
        <v>0</v>
      </c>
      <c r="L81" s="57"/>
      <c r="M81" s="57"/>
      <c r="N81" s="57">
        <v>1</v>
      </c>
      <c r="O81" s="57">
        <v>1</v>
      </c>
      <c r="P81" s="57"/>
      <c r="Q81" s="57">
        <f t="shared" si="20"/>
        <v>2</v>
      </c>
      <c r="R81" s="34">
        <f t="shared" si="25"/>
        <v>0</v>
      </c>
      <c r="S81" s="34">
        <f t="shared" si="25"/>
        <v>1</v>
      </c>
      <c r="T81" s="34">
        <f t="shared" si="25"/>
        <v>1</v>
      </c>
      <c r="U81" s="34">
        <f t="shared" si="25"/>
        <v>0</v>
      </c>
      <c r="V81" s="66">
        <f t="shared" si="29"/>
        <v>2</v>
      </c>
      <c r="W81" s="66">
        <f t="shared" si="12"/>
        <v>2</v>
      </c>
      <c r="X81" s="74">
        <f t="shared" si="26"/>
        <v>100</v>
      </c>
      <c r="Y81" s="64">
        <f t="shared" si="27"/>
        <v>1.25</v>
      </c>
      <c r="Z81" s="75">
        <f t="shared" si="28"/>
        <v>62.5</v>
      </c>
      <c r="AA81" s="76">
        <v>5</v>
      </c>
    </row>
    <row r="82" spans="1:27" ht="27.75">
      <c r="A82" s="80"/>
      <c r="B82" s="81"/>
      <c r="C82" s="33" t="s">
        <v>130</v>
      </c>
      <c r="D82" s="57">
        <v>0</v>
      </c>
      <c r="E82" s="57">
        <f>6+1</f>
        <v>7</v>
      </c>
      <c r="F82" s="57">
        <v>4</v>
      </c>
      <c r="G82" s="57"/>
      <c r="H82" s="57">
        <f>2+1</f>
        <v>3</v>
      </c>
      <c r="I82" s="57"/>
      <c r="J82" s="57"/>
      <c r="K82" s="57">
        <f>+J82+I82+H82+G82+F82</f>
        <v>7</v>
      </c>
      <c r="L82" s="57"/>
      <c r="M82" s="57"/>
      <c r="N82" s="57">
        <v>0</v>
      </c>
      <c r="O82" s="57"/>
      <c r="P82" s="57"/>
      <c r="Q82" s="57">
        <f t="shared" si="20"/>
        <v>0</v>
      </c>
      <c r="R82" s="34">
        <f t="shared" si="25"/>
        <v>0</v>
      </c>
      <c r="S82" s="34">
        <f t="shared" si="25"/>
        <v>3</v>
      </c>
      <c r="T82" s="34">
        <f t="shared" si="25"/>
        <v>0</v>
      </c>
      <c r="U82" s="34">
        <f t="shared" si="25"/>
        <v>0</v>
      </c>
      <c r="V82" s="66">
        <f t="shared" si="29"/>
        <v>3</v>
      </c>
      <c r="W82" s="66">
        <f t="shared" si="12"/>
        <v>7</v>
      </c>
      <c r="X82" s="74">
        <f t="shared" si="26"/>
        <v>42.857142857142854</v>
      </c>
      <c r="Y82" s="64">
        <f t="shared" si="27"/>
        <v>1.5</v>
      </c>
      <c r="Z82" s="75">
        <f t="shared" si="28"/>
        <v>21.428571428571427</v>
      </c>
      <c r="AA82" s="76">
        <v>5</v>
      </c>
    </row>
    <row r="83" spans="1:27" ht="27.75">
      <c r="A83" s="80"/>
      <c r="B83" s="81"/>
      <c r="C83" s="33" t="s">
        <v>110</v>
      </c>
      <c r="D83" s="57">
        <v>1</v>
      </c>
      <c r="E83" s="57">
        <v>0</v>
      </c>
      <c r="F83" s="57"/>
      <c r="G83" s="57"/>
      <c r="H83" s="57">
        <v>0</v>
      </c>
      <c r="I83" s="57"/>
      <c r="J83" s="57"/>
      <c r="K83" s="57">
        <f>+J83+I83+H83+G83+F83</f>
        <v>0</v>
      </c>
      <c r="L83" s="57"/>
      <c r="M83" s="57"/>
      <c r="N83" s="57">
        <v>1</v>
      </c>
      <c r="O83" s="57"/>
      <c r="P83" s="57"/>
      <c r="Q83" s="57">
        <f t="shared" si="20"/>
        <v>1</v>
      </c>
      <c r="R83" s="34">
        <f t="shared" si="25"/>
        <v>0</v>
      </c>
      <c r="S83" s="34">
        <f t="shared" si="25"/>
        <v>1</v>
      </c>
      <c r="T83" s="34">
        <f t="shared" si="25"/>
        <v>0</v>
      </c>
      <c r="U83" s="34">
        <f t="shared" si="25"/>
        <v>0</v>
      </c>
      <c r="V83" s="66">
        <f t="shared" si="29"/>
        <v>1</v>
      </c>
      <c r="W83" s="66">
        <f t="shared" si="12"/>
        <v>1</v>
      </c>
      <c r="X83" s="74">
        <f t="shared" si="26"/>
        <v>100</v>
      </c>
      <c r="Y83" s="64">
        <f t="shared" si="27"/>
        <v>0.5</v>
      </c>
      <c r="Z83" s="75">
        <f t="shared" si="28"/>
        <v>50</v>
      </c>
      <c r="AA83" s="76">
        <v>5</v>
      </c>
    </row>
    <row r="84" spans="1:27" ht="27.75">
      <c r="A84" s="80"/>
      <c r="B84" s="81"/>
      <c r="C84" s="33" t="s">
        <v>302</v>
      </c>
      <c r="D84" s="57">
        <v>2</v>
      </c>
      <c r="E84" s="57">
        <v>0</v>
      </c>
      <c r="F84" s="57"/>
      <c r="G84" s="57">
        <v>0</v>
      </c>
      <c r="H84" s="57"/>
      <c r="I84" s="57">
        <v>0</v>
      </c>
      <c r="J84" s="57"/>
      <c r="K84" s="57">
        <f>+J84+I84+H84+G84+F84</f>
        <v>0</v>
      </c>
      <c r="L84" s="57"/>
      <c r="M84" s="57">
        <v>1</v>
      </c>
      <c r="N84" s="57"/>
      <c r="O84" s="57">
        <v>1</v>
      </c>
      <c r="P84" s="57"/>
      <c r="Q84" s="57">
        <f t="shared" si="20"/>
        <v>2</v>
      </c>
      <c r="R84" s="34">
        <f t="shared" si="25"/>
        <v>1</v>
      </c>
      <c r="S84" s="34">
        <f t="shared" si="25"/>
        <v>0</v>
      </c>
      <c r="T84" s="34">
        <f t="shared" si="25"/>
        <v>1</v>
      </c>
      <c r="U84" s="34">
        <f t="shared" si="25"/>
        <v>0</v>
      </c>
      <c r="V84" s="66">
        <f t="shared" si="29"/>
        <v>2</v>
      </c>
      <c r="W84" s="66">
        <f t="shared" si="12"/>
        <v>2</v>
      </c>
      <c r="X84" s="74">
        <f t="shared" si="26"/>
        <v>100</v>
      </c>
      <c r="Y84" s="64">
        <f t="shared" si="27"/>
        <v>1</v>
      </c>
      <c r="Z84" s="75">
        <f t="shared" si="28"/>
        <v>50</v>
      </c>
      <c r="AA84" s="76">
        <v>5</v>
      </c>
    </row>
    <row r="85" spans="1:27" ht="27.75">
      <c r="A85" s="80"/>
      <c r="B85" s="81"/>
      <c r="C85" s="33" t="s">
        <v>245</v>
      </c>
      <c r="D85" s="57">
        <v>0</v>
      </c>
      <c r="E85" s="57">
        <v>7</v>
      </c>
      <c r="F85" s="57">
        <v>4</v>
      </c>
      <c r="G85" s="57"/>
      <c r="H85" s="57"/>
      <c r="I85" s="57">
        <v>3</v>
      </c>
      <c r="J85" s="57"/>
      <c r="K85" s="57">
        <f>+J85+I85+H85+G85+F85</f>
        <v>7</v>
      </c>
      <c r="L85" s="57"/>
      <c r="M85" s="57"/>
      <c r="N85" s="57"/>
      <c r="O85" s="57">
        <v>0</v>
      </c>
      <c r="P85" s="57"/>
      <c r="Q85" s="57">
        <f t="shared" si="20"/>
        <v>0</v>
      </c>
      <c r="R85" s="34">
        <f t="shared" si="25"/>
        <v>0</v>
      </c>
      <c r="S85" s="34">
        <f t="shared" si="25"/>
        <v>0</v>
      </c>
      <c r="T85" s="34">
        <f t="shared" si="25"/>
        <v>3</v>
      </c>
      <c r="U85" s="34">
        <f t="shared" si="25"/>
        <v>0</v>
      </c>
      <c r="V85" s="66">
        <f t="shared" si="29"/>
        <v>3</v>
      </c>
      <c r="W85" s="66">
        <f t="shared" si="12"/>
        <v>7</v>
      </c>
      <c r="X85" s="74">
        <f t="shared" si="26"/>
        <v>42.857142857142854</v>
      </c>
      <c r="Y85" s="64">
        <f t="shared" si="27"/>
        <v>2.25</v>
      </c>
      <c r="Z85" s="75">
        <f t="shared" si="28"/>
        <v>32.142857142857146</v>
      </c>
      <c r="AA85" s="76">
        <v>5</v>
      </c>
    </row>
    <row r="86" spans="1:27" ht="27.75">
      <c r="A86" s="80"/>
      <c r="B86" s="81"/>
      <c r="C86" s="33" t="s">
        <v>218</v>
      </c>
      <c r="D86" s="57">
        <f aca="true" t="shared" si="31" ref="D86:P86">SUM(D81:D85)</f>
        <v>3</v>
      </c>
      <c r="E86" s="57">
        <f t="shared" si="31"/>
        <v>16</v>
      </c>
      <c r="F86" s="57">
        <f t="shared" si="31"/>
        <v>8</v>
      </c>
      <c r="G86" s="57">
        <f t="shared" si="31"/>
        <v>0</v>
      </c>
      <c r="H86" s="57">
        <f t="shared" si="31"/>
        <v>3</v>
      </c>
      <c r="I86" s="57">
        <f t="shared" si="31"/>
        <v>3</v>
      </c>
      <c r="J86" s="57">
        <f t="shared" si="31"/>
        <v>0</v>
      </c>
      <c r="K86" s="57">
        <f t="shared" si="31"/>
        <v>14</v>
      </c>
      <c r="L86" s="57">
        <f t="shared" si="31"/>
        <v>0</v>
      </c>
      <c r="M86" s="57">
        <f t="shared" si="31"/>
        <v>1</v>
      </c>
      <c r="N86" s="57">
        <f t="shared" si="31"/>
        <v>2</v>
      </c>
      <c r="O86" s="57">
        <f t="shared" si="31"/>
        <v>2</v>
      </c>
      <c r="P86" s="57">
        <f t="shared" si="31"/>
        <v>0</v>
      </c>
      <c r="Q86" s="57">
        <f t="shared" si="20"/>
        <v>5</v>
      </c>
      <c r="R86" s="34">
        <f t="shared" si="25"/>
        <v>1</v>
      </c>
      <c r="S86" s="34">
        <f t="shared" si="25"/>
        <v>5</v>
      </c>
      <c r="T86" s="34">
        <f t="shared" si="25"/>
        <v>5</v>
      </c>
      <c r="U86" s="34">
        <f t="shared" si="25"/>
        <v>0</v>
      </c>
      <c r="V86" s="66">
        <f t="shared" si="29"/>
        <v>11</v>
      </c>
      <c r="W86" s="66">
        <f t="shared" si="12"/>
        <v>19</v>
      </c>
      <c r="X86" s="74">
        <f t="shared" si="26"/>
        <v>57.89473684210527</v>
      </c>
      <c r="Y86" s="64">
        <f t="shared" si="27"/>
        <v>6.5</v>
      </c>
      <c r="Z86" s="75">
        <f t="shared" si="28"/>
        <v>34.21052631578947</v>
      </c>
      <c r="AA86" s="76">
        <v>5</v>
      </c>
    </row>
    <row r="87" spans="1:27" ht="27.75">
      <c r="A87" s="80">
        <v>5</v>
      </c>
      <c r="B87" s="81" t="s">
        <v>191</v>
      </c>
      <c r="C87" s="33" t="s">
        <v>174</v>
      </c>
      <c r="D87" s="57">
        <v>1</v>
      </c>
      <c r="E87" s="57">
        <f>9+1</f>
        <v>10</v>
      </c>
      <c r="F87" s="57"/>
      <c r="G87" s="57">
        <v>0</v>
      </c>
      <c r="H87" s="57"/>
      <c r="I87" s="57">
        <v>0</v>
      </c>
      <c r="J87" s="57"/>
      <c r="K87" s="57">
        <f aca="true" t="shared" si="32" ref="K87:K94">+J87+I87+H87+G87+F87</f>
        <v>0</v>
      </c>
      <c r="L87" s="57"/>
      <c r="M87" s="57">
        <f>4+1</f>
        <v>5</v>
      </c>
      <c r="N87" s="57"/>
      <c r="O87" s="57">
        <v>2</v>
      </c>
      <c r="P87" s="57">
        <v>4</v>
      </c>
      <c r="Q87" s="57">
        <f t="shared" si="20"/>
        <v>11</v>
      </c>
      <c r="R87" s="34">
        <f t="shared" si="25"/>
        <v>5</v>
      </c>
      <c r="S87" s="34">
        <f t="shared" si="25"/>
        <v>0</v>
      </c>
      <c r="T87" s="34">
        <f t="shared" si="25"/>
        <v>2</v>
      </c>
      <c r="U87" s="34">
        <f t="shared" si="25"/>
        <v>4</v>
      </c>
      <c r="V87" s="66">
        <f t="shared" si="29"/>
        <v>11</v>
      </c>
      <c r="W87" s="66">
        <f t="shared" si="12"/>
        <v>11</v>
      </c>
      <c r="X87" s="74">
        <f t="shared" si="26"/>
        <v>100</v>
      </c>
      <c r="Y87" s="64">
        <f t="shared" si="27"/>
        <v>6.75</v>
      </c>
      <c r="Z87" s="75">
        <f t="shared" si="28"/>
        <v>61.36363636363637</v>
      </c>
      <c r="AA87" s="76">
        <v>5</v>
      </c>
    </row>
    <row r="88" spans="1:27" ht="27.75">
      <c r="A88" s="80"/>
      <c r="B88" s="81"/>
      <c r="C88" s="33" t="s">
        <v>257</v>
      </c>
      <c r="D88" s="57">
        <v>2</v>
      </c>
      <c r="E88" s="57">
        <v>0</v>
      </c>
      <c r="F88" s="57"/>
      <c r="G88" s="57"/>
      <c r="H88" s="57"/>
      <c r="I88" s="57"/>
      <c r="J88" s="57"/>
      <c r="K88" s="57">
        <f t="shared" si="32"/>
        <v>0</v>
      </c>
      <c r="L88" s="57"/>
      <c r="M88" s="57"/>
      <c r="N88" s="57"/>
      <c r="O88" s="57"/>
      <c r="P88" s="57">
        <v>2</v>
      </c>
      <c r="Q88" s="57">
        <f t="shared" si="20"/>
        <v>2</v>
      </c>
      <c r="R88" s="34">
        <f t="shared" si="25"/>
        <v>0</v>
      </c>
      <c r="S88" s="34">
        <f t="shared" si="25"/>
        <v>0</v>
      </c>
      <c r="T88" s="34">
        <f t="shared" si="25"/>
        <v>0</v>
      </c>
      <c r="U88" s="34">
        <f t="shared" si="25"/>
        <v>2</v>
      </c>
      <c r="V88" s="66">
        <f t="shared" si="29"/>
        <v>2</v>
      </c>
      <c r="W88" s="66">
        <f t="shared" si="12"/>
        <v>2</v>
      </c>
      <c r="X88" s="74">
        <f t="shared" si="26"/>
        <v>100</v>
      </c>
      <c r="Y88" s="64">
        <f t="shared" si="27"/>
        <v>2</v>
      </c>
      <c r="Z88" s="75">
        <f t="shared" si="28"/>
        <v>100</v>
      </c>
      <c r="AA88" s="76">
        <v>5</v>
      </c>
    </row>
    <row r="89" spans="1:27" ht="27.75">
      <c r="A89" s="80"/>
      <c r="B89" s="81"/>
      <c r="C89" s="33" t="s">
        <v>73</v>
      </c>
      <c r="D89" s="57">
        <v>1</v>
      </c>
      <c r="E89" s="57">
        <v>0</v>
      </c>
      <c r="F89" s="57"/>
      <c r="G89" s="57"/>
      <c r="H89" s="57"/>
      <c r="I89" s="57"/>
      <c r="J89" s="57"/>
      <c r="K89" s="57">
        <f t="shared" si="32"/>
        <v>0</v>
      </c>
      <c r="L89" s="57"/>
      <c r="M89" s="57"/>
      <c r="N89" s="57"/>
      <c r="O89" s="57"/>
      <c r="P89" s="57">
        <v>1</v>
      </c>
      <c r="Q89" s="57">
        <f t="shared" si="20"/>
        <v>1</v>
      </c>
      <c r="R89" s="34">
        <f t="shared" si="25"/>
        <v>0</v>
      </c>
      <c r="S89" s="34">
        <f t="shared" si="25"/>
        <v>0</v>
      </c>
      <c r="T89" s="34">
        <f t="shared" si="25"/>
        <v>0</v>
      </c>
      <c r="U89" s="34">
        <f t="shared" si="25"/>
        <v>1</v>
      </c>
      <c r="V89" s="66">
        <f t="shared" si="29"/>
        <v>1</v>
      </c>
      <c r="W89" s="66">
        <f t="shared" si="12"/>
        <v>1</v>
      </c>
      <c r="X89" s="74">
        <f t="shared" si="26"/>
        <v>100</v>
      </c>
      <c r="Y89" s="64">
        <f t="shared" si="27"/>
        <v>1</v>
      </c>
      <c r="Z89" s="75">
        <f t="shared" si="28"/>
        <v>100</v>
      </c>
      <c r="AA89" s="76">
        <v>5</v>
      </c>
    </row>
    <row r="90" spans="1:27" ht="27.75">
      <c r="A90" s="80"/>
      <c r="B90" s="81"/>
      <c r="C90" s="33" t="s">
        <v>133</v>
      </c>
      <c r="D90" s="57">
        <v>8</v>
      </c>
      <c r="E90" s="57">
        <v>0</v>
      </c>
      <c r="F90" s="57"/>
      <c r="G90" s="57"/>
      <c r="H90" s="57"/>
      <c r="I90" s="57">
        <v>0</v>
      </c>
      <c r="J90" s="57"/>
      <c r="K90" s="57">
        <f t="shared" si="32"/>
        <v>0</v>
      </c>
      <c r="L90" s="57"/>
      <c r="M90" s="57"/>
      <c r="N90" s="57"/>
      <c r="O90" s="57">
        <v>4</v>
      </c>
      <c r="P90" s="57">
        <v>4</v>
      </c>
      <c r="Q90" s="57">
        <f t="shared" si="20"/>
        <v>8</v>
      </c>
      <c r="R90" s="34">
        <f t="shared" si="25"/>
        <v>0</v>
      </c>
      <c r="S90" s="34">
        <f t="shared" si="25"/>
        <v>0</v>
      </c>
      <c r="T90" s="34">
        <f t="shared" si="25"/>
        <v>4</v>
      </c>
      <c r="U90" s="34">
        <f t="shared" si="25"/>
        <v>4</v>
      </c>
      <c r="V90" s="66">
        <f t="shared" si="29"/>
        <v>8</v>
      </c>
      <c r="W90" s="66">
        <f t="shared" si="12"/>
        <v>8</v>
      </c>
      <c r="X90" s="74">
        <f t="shared" si="26"/>
        <v>100</v>
      </c>
      <c r="Y90" s="64">
        <f t="shared" si="27"/>
        <v>7</v>
      </c>
      <c r="Z90" s="75">
        <f t="shared" si="28"/>
        <v>87.5</v>
      </c>
      <c r="AA90" s="76">
        <v>5</v>
      </c>
    </row>
    <row r="91" spans="1:27" ht="27.75">
      <c r="A91" s="80"/>
      <c r="B91" s="81"/>
      <c r="C91" s="33" t="s">
        <v>258</v>
      </c>
      <c r="D91" s="57">
        <v>9</v>
      </c>
      <c r="E91" s="57">
        <v>0</v>
      </c>
      <c r="F91" s="57"/>
      <c r="G91" s="57"/>
      <c r="H91" s="57">
        <v>0</v>
      </c>
      <c r="I91" s="57">
        <v>0</v>
      </c>
      <c r="J91" s="57"/>
      <c r="K91" s="57">
        <f t="shared" si="32"/>
        <v>0</v>
      </c>
      <c r="L91" s="57"/>
      <c r="M91" s="57"/>
      <c r="N91" s="57">
        <v>2</v>
      </c>
      <c r="O91" s="57">
        <v>6</v>
      </c>
      <c r="P91" s="57">
        <v>1</v>
      </c>
      <c r="Q91" s="57">
        <f t="shared" si="20"/>
        <v>9</v>
      </c>
      <c r="R91" s="34">
        <f t="shared" si="25"/>
        <v>0</v>
      </c>
      <c r="S91" s="34">
        <f t="shared" si="25"/>
        <v>2</v>
      </c>
      <c r="T91" s="34">
        <f t="shared" si="25"/>
        <v>6</v>
      </c>
      <c r="U91" s="34">
        <f t="shared" si="25"/>
        <v>1</v>
      </c>
      <c r="V91" s="66">
        <f t="shared" si="29"/>
        <v>9</v>
      </c>
      <c r="W91" s="66">
        <f t="shared" si="12"/>
        <v>9</v>
      </c>
      <c r="X91" s="74">
        <f t="shared" si="26"/>
        <v>100</v>
      </c>
      <c r="Y91" s="64">
        <f t="shared" si="27"/>
        <v>6.5</v>
      </c>
      <c r="Z91" s="75">
        <f t="shared" si="28"/>
        <v>72.22222222222221</v>
      </c>
      <c r="AA91" s="76">
        <v>5</v>
      </c>
    </row>
    <row r="92" spans="1:27" ht="27.75">
      <c r="A92" s="80"/>
      <c r="B92" s="81"/>
      <c r="C92" s="33" t="s">
        <v>192</v>
      </c>
      <c r="D92" s="57">
        <v>1</v>
      </c>
      <c r="E92" s="57">
        <v>7</v>
      </c>
      <c r="F92" s="57"/>
      <c r="G92" s="57"/>
      <c r="H92" s="57">
        <v>0</v>
      </c>
      <c r="I92" s="57">
        <v>0</v>
      </c>
      <c r="J92" s="57"/>
      <c r="K92" s="57">
        <f t="shared" si="32"/>
        <v>0</v>
      </c>
      <c r="L92" s="57"/>
      <c r="M92" s="57"/>
      <c r="N92" s="57">
        <v>5</v>
      </c>
      <c r="O92" s="57">
        <v>3</v>
      </c>
      <c r="P92" s="57"/>
      <c r="Q92" s="57">
        <f t="shared" si="20"/>
        <v>8</v>
      </c>
      <c r="R92" s="34">
        <f t="shared" si="25"/>
        <v>0</v>
      </c>
      <c r="S92" s="34">
        <f t="shared" si="25"/>
        <v>5</v>
      </c>
      <c r="T92" s="34">
        <f t="shared" si="25"/>
        <v>3</v>
      </c>
      <c r="U92" s="34">
        <f t="shared" si="25"/>
        <v>0</v>
      </c>
      <c r="V92" s="66">
        <f t="shared" si="29"/>
        <v>8</v>
      </c>
      <c r="W92" s="66">
        <f t="shared" si="12"/>
        <v>8</v>
      </c>
      <c r="X92" s="74">
        <f t="shared" si="26"/>
        <v>100</v>
      </c>
      <c r="Y92" s="64">
        <f t="shared" si="27"/>
        <v>4.75</v>
      </c>
      <c r="Z92" s="75">
        <f t="shared" si="28"/>
        <v>59.375</v>
      </c>
      <c r="AA92" s="76">
        <v>5</v>
      </c>
    </row>
    <row r="93" spans="1:27" ht="27.75">
      <c r="A93" s="80"/>
      <c r="B93" s="81"/>
      <c r="C93" s="33" t="s">
        <v>296</v>
      </c>
      <c r="D93" s="57">
        <v>1</v>
      </c>
      <c r="E93" s="57"/>
      <c r="F93" s="57"/>
      <c r="G93" s="57"/>
      <c r="H93" s="57"/>
      <c r="I93" s="57"/>
      <c r="J93" s="57"/>
      <c r="K93" s="57">
        <f t="shared" si="32"/>
        <v>0</v>
      </c>
      <c r="L93" s="57"/>
      <c r="M93" s="57"/>
      <c r="N93" s="57">
        <v>1</v>
      </c>
      <c r="O93" s="57"/>
      <c r="P93" s="57"/>
      <c r="Q93" s="57">
        <f t="shared" si="20"/>
        <v>1</v>
      </c>
      <c r="R93" s="34">
        <f t="shared" si="25"/>
        <v>0</v>
      </c>
      <c r="S93" s="34">
        <f t="shared" si="25"/>
        <v>1</v>
      </c>
      <c r="T93" s="34">
        <f t="shared" si="25"/>
        <v>0</v>
      </c>
      <c r="U93" s="34">
        <f t="shared" si="25"/>
        <v>0</v>
      </c>
      <c r="V93" s="66">
        <f t="shared" si="29"/>
        <v>1</v>
      </c>
      <c r="W93" s="66">
        <f t="shared" si="12"/>
        <v>1</v>
      </c>
      <c r="X93" s="74">
        <f t="shared" si="26"/>
        <v>100</v>
      </c>
      <c r="Y93" s="64">
        <f t="shared" si="27"/>
        <v>0.5</v>
      </c>
      <c r="Z93" s="75">
        <f t="shared" si="28"/>
        <v>50</v>
      </c>
      <c r="AA93" s="76">
        <v>5</v>
      </c>
    </row>
    <row r="94" spans="1:27" ht="27.75">
      <c r="A94" s="80"/>
      <c r="B94" s="81"/>
      <c r="C94" s="33" t="s">
        <v>108</v>
      </c>
      <c r="D94" s="57">
        <v>0</v>
      </c>
      <c r="E94" s="57">
        <v>20</v>
      </c>
      <c r="F94" s="57"/>
      <c r="G94" s="57"/>
      <c r="H94" s="57"/>
      <c r="I94" s="57">
        <v>0</v>
      </c>
      <c r="J94" s="57"/>
      <c r="K94" s="57">
        <f t="shared" si="32"/>
        <v>0</v>
      </c>
      <c r="L94" s="57"/>
      <c r="M94" s="57"/>
      <c r="N94" s="57"/>
      <c r="O94" s="57">
        <v>20</v>
      </c>
      <c r="P94" s="57"/>
      <c r="Q94" s="57">
        <f t="shared" si="20"/>
        <v>20</v>
      </c>
      <c r="R94" s="34">
        <f t="shared" si="25"/>
        <v>0</v>
      </c>
      <c r="S94" s="34">
        <f t="shared" si="25"/>
        <v>0</v>
      </c>
      <c r="T94" s="34">
        <f t="shared" si="25"/>
        <v>20</v>
      </c>
      <c r="U94" s="34">
        <f t="shared" si="25"/>
        <v>0</v>
      </c>
      <c r="V94" s="66">
        <f t="shared" si="29"/>
        <v>20</v>
      </c>
      <c r="W94" s="66">
        <f t="shared" si="12"/>
        <v>20</v>
      </c>
      <c r="X94" s="74">
        <f t="shared" si="26"/>
        <v>100</v>
      </c>
      <c r="Y94" s="64">
        <f t="shared" si="27"/>
        <v>15</v>
      </c>
      <c r="Z94" s="75">
        <f t="shared" si="28"/>
        <v>75</v>
      </c>
      <c r="AA94" s="76">
        <v>5</v>
      </c>
    </row>
    <row r="95" spans="1:27" ht="27.75">
      <c r="A95" s="80"/>
      <c r="B95" s="81"/>
      <c r="C95" s="33" t="s">
        <v>218</v>
      </c>
      <c r="D95" s="57">
        <f>SUM(D87:D94)</f>
        <v>23</v>
      </c>
      <c r="E95" s="57">
        <f aca="true" t="shared" si="33" ref="E95:Q95">SUM(E87:E94)</f>
        <v>37</v>
      </c>
      <c r="F95" s="57">
        <f t="shared" si="33"/>
        <v>0</v>
      </c>
      <c r="G95" s="57">
        <f t="shared" si="33"/>
        <v>0</v>
      </c>
      <c r="H95" s="57">
        <f t="shared" si="33"/>
        <v>0</v>
      </c>
      <c r="I95" s="57">
        <f t="shared" si="33"/>
        <v>0</v>
      </c>
      <c r="J95" s="57">
        <f t="shared" si="33"/>
        <v>0</v>
      </c>
      <c r="K95" s="57">
        <f t="shared" si="33"/>
        <v>0</v>
      </c>
      <c r="L95" s="57">
        <f t="shared" si="33"/>
        <v>0</v>
      </c>
      <c r="M95" s="57">
        <f t="shared" si="33"/>
        <v>5</v>
      </c>
      <c r="N95" s="57">
        <f t="shared" si="33"/>
        <v>8</v>
      </c>
      <c r="O95" s="57">
        <f t="shared" si="33"/>
        <v>35</v>
      </c>
      <c r="P95" s="57">
        <f t="shared" si="33"/>
        <v>12</v>
      </c>
      <c r="Q95" s="57">
        <f t="shared" si="33"/>
        <v>60</v>
      </c>
      <c r="R95" s="34">
        <f t="shared" si="25"/>
        <v>5</v>
      </c>
      <c r="S95" s="34">
        <f t="shared" si="25"/>
        <v>8</v>
      </c>
      <c r="T95" s="34">
        <f t="shared" si="25"/>
        <v>35</v>
      </c>
      <c r="U95" s="34">
        <f t="shared" si="25"/>
        <v>12</v>
      </c>
      <c r="V95" s="66">
        <f t="shared" si="29"/>
        <v>60</v>
      </c>
      <c r="W95" s="66">
        <f t="shared" si="12"/>
        <v>60</v>
      </c>
      <c r="X95" s="74">
        <f t="shared" si="26"/>
        <v>100</v>
      </c>
      <c r="Y95" s="64">
        <f t="shared" si="27"/>
        <v>43.5</v>
      </c>
      <c r="Z95" s="75">
        <f t="shared" si="28"/>
        <v>72.5</v>
      </c>
      <c r="AA95" s="76">
        <v>5</v>
      </c>
    </row>
    <row r="96" spans="1:27" ht="27.75">
      <c r="A96" s="80">
        <v>6</v>
      </c>
      <c r="B96" s="81" t="s">
        <v>184</v>
      </c>
      <c r="C96" s="33" t="s">
        <v>185</v>
      </c>
      <c r="D96" s="57">
        <f>5+1+5+1+1</f>
        <v>13</v>
      </c>
      <c r="E96" s="57">
        <v>1</v>
      </c>
      <c r="F96" s="57"/>
      <c r="G96" s="57"/>
      <c r="H96" s="57"/>
      <c r="I96" s="57">
        <v>0</v>
      </c>
      <c r="J96" s="57"/>
      <c r="K96" s="57">
        <f>+J96+I96+H96+G96+F96</f>
        <v>0</v>
      </c>
      <c r="L96" s="57"/>
      <c r="M96" s="57"/>
      <c r="N96" s="57"/>
      <c r="O96" s="57">
        <f>2+1+6+1+1</f>
        <v>11</v>
      </c>
      <c r="P96" s="57">
        <v>3</v>
      </c>
      <c r="Q96" s="57">
        <f aca="true" t="shared" si="34" ref="Q96:Q114">+P96+O96+N96+M96+L96</f>
        <v>14</v>
      </c>
      <c r="R96" s="34">
        <f t="shared" si="25"/>
        <v>0</v>
      </c>
      <c r="S96" s="34">
        <f t="shared" si="25"/>
        <v>0</v>
      </c>
      <c r="T96" s="34">
        <f t="shared" si="25"/>
        <v>11</v>
      </c>
      <c r="U96" s="34">
        <f t="shared" si="25"/>
        <v>3</v>
      </c>
      <c r="V96" s="66">
        <f t="shared" si="29"/>
        <v>14</v>
      </c>
      <c r="W96" s="66">
        <f t="shared" si="12"/>
        <v>14</v>
      </c>
      <c r="X96" s="74">
        <f t="shared" si="26"/>
        <v>100</v>
      </c>
      <c r="Y96" s="64">
        <f t="shared" si="27"/>
        <v>11.25</v>
      </c>
      <c r="Z96" s="75">
        <f t="shared" si="28"/>
        <v>80.35714285714286</v>
      </c>
      <c r="AA96" s="76">
        <v>5</v>
      </c>
    </row>
    <row r="97" spans="1:27" ht="27.75">
      <c r="A97" s="80"/>
      <c r="B97" s="81"/>
      <c r="C97" s="33" t="s">
        <v>76</v>
      </c>
      <c r="D97" s="57">
        <v>1</v>
      </c>
      <c r="E97" s="57">
        <v>0</v>
      </c>
      <c r="F97" s="57"/>
      <c r="G97" s="57"/>
      <c r="H97" s="57"/>
      <c r="I97" s="57"/>
      <c r="J97" s="57"/>
      <c r="K97" s="57">
        <f>+J97+I97+H97+G97+F97</f>
        <v>0</v>
      </c>
      <c r="L97" s="57"/>
      <c r="M97" s="57"/>
      <c r="N97" s="57"/>
      <c r="O97" s="57"/>
      <c r="P97" s="57">
        <v>1</v>
      </c>
      <c r="Q97" s="57">
        <f t="shared" si="34"/>
        <v>1</v>
      </c>
      <c r="R97" s="34">
        <f t="shared" si="25"/>
        <v>0</v>
      </c>
      <c r="S97" s="34">
        <f t="shared" si="25"/>
        <v>0</v>
      </c>
      <c r="T97" s="34">
        <f t="shared" si="25"/>
        <v>0</v>
      </c>
      <c r="U97" s="34">
        <f t="shared" si="25"/>
        <v>1</v>
      </c>
      <c r="V97" s="66">
        <f t="shared" si="29"/>
        <v>1</v>
      </c>
      <c r="W97" s="66">
        <f t="shared" si="12"/>
        <v>1</v>
      </c>
      <c r="X97" s="74">
        <f t="shared" si="26"/>
        <v>100</v>
      </c>
      <c r="Y97" s="64">
        <f t="shared" si="27"/>
        <v>1</v>
      </c>
      <c r="Z97" s="75">
        <f t="shared" si="28"/>
        <v>100</v>
      </c>
      <c r="AA97" s="76">
        <v>5</v>
      </c>
    </row>
    <row r="98" spans="1:27" ht="27.75">
      <c r="A98" s="80"/>
      <c r="B98" s="81"/>
      <c r="C98" s="33" t="s">
        <v>266</v>
      </c>
      <c r="D98" s="57">
        <f>4+1+1</f>
        <v>6</v>
      </c>
      <c r="E98" s="57">
        <v>0</v>
      </c>
      <c r="F98" s="57"/>
      <c r="G98" s="57">
        <v>0</v>
      </c>
      <c r="H98" s="57"/>
      <c r="I98" s="57"/>
      <c r="J98" s="57"/>
      <c r="K98" s="57">
        <f>+J98+I98+H98+G98+F98</f>
        <v>0</v>
      </c>
      <c r="L98" s="57"/>
      <c r="M98" s="57">
        <f>4+1</f>
        <v>5</v>
      </c>
      <c r="N98" s="57"/>
      <c r="O98" s="57"/>
      <c r="P98" s="57"/>
      <c r="Q98" s="57">
        <f t="shared" si="34"/>
        <v>5</v>
      </c>
      <c r="R98" s="34">
        <f t="shared" si="25"/>
        <v>5</v>
      </c>
      <c r="S98" s="34">
        <f t="shared" si="25"/>
        <v>0</v>
      </c>
      <c r="T98" s="34">
        <f t="shared" si="25"/>
        <v>0</v>
      </c>
      <c r="U98" s="34">
        <f t="shared" si="25"/>
        <v>0</v>
      </c>
      <c r="V98" s="66">
        <f t="shared" si="29"/>
        <v>5</v>
      </c>
      <c r="W98" s="66">
        <f t="shared" si="12"/>
        <v>5</v>
      </c>
      <c r="X98" s="74">
        <f t="shared" si="26"/>
        <v>100</v>
      </c>
      <c r="Y98" s="64">
        <f t="shared" si="27"/>
        <v>1.25</v>
      </c>
      <c r="Z98" s="75">
        <f t="shared" si="28"/>
        <v>25</v>
      </c>
      <c r="AA98" s="76">
        <v>5</v>
      </c>
    </row>
    <row r="99" spans="1:27" ht="27.75">
      <c r="A99" s="80"/>
      <c r="B99" s="81"/>
      <c r="C99" s="33" t="s">
        <v>83</v>
      </c>
      <c r="D99" s="57">
        <v>4</v>
      </c>
      <c r="E99" s="57">
        <v>2</v>
      </c>
      <c r="F99" s="57"/>
      <c r="G99" s="57"/>
      <c r="H99" s="57">
        <v>0</v>
      </c>
      <c r="I99" s="57">
        <v>0</v>
      </c>
      <c r="J99" s="57"/>
      <c r="K99" s="57">
        <f>+J99+I99+H99+G99+F99</f>
        <v>0</v>
      </c>
      <c r="L99" s="57"/>
      <c r="M99" s="57"/>
      <c r="N99" s="57">
        <v>2</v>
      </c>
      <c r="O99" s="57">
        <f>3+1</f>
        <v>4</v>
      </c>
      <c r="P99" s="57">
        <v>1</v>
      </c>
      <c r="Q99" s="57">
        <f t="shared" si="34"/>
        <v>7</v>
      </c>
      <c r="R99" s="34">
        <f t="shared" si="25"/>
        <v>0</v>
      </c>
      <c r="S99" s="34">
        <f t="shared" si="25"/>
        <v>2</v>
      </c>
      <c r="T99" s="34">
        <f t="shared" si="25"/>
        <v>4</v>
      </c>
      <c r="U99" s="34">
        <f t="shared" si="25"/>
        <v>1</v>
      </c>
      <c r="V99" s="66">
        <f t="shared" si="29"/>
        <v>7</v>
      </c>
      <c r="W99" s="66">
        <f aca="true" t="shared" si="35" ref="W99:W115">+K99+Q99</f>
        <v>7</v>
      </c>
      <c r="X99" s="74">
        <f t="shared" si="26"/>
        <v>100</v>
      </c>
      <c r="Y99" s="64">
        <f t="shared" si="27"/>
        <v>5</v>
      </c>
      <c r="Z99" s="75">
        <f t="shared" si="28"/>
        <v>71.42857142857143</v>
      </c>
      <c r="AA99" s="76">
        <v>5</v>
      </c>
    </row>
    <row r="100" spans="1:27" ht="27.75">
      <c r="A100" s="80"/>
      <c r="B100" s="81"/>
      <c r="C100" s="33" t="s">
        <v>206</v>
      </c>
      <c r="D100" s="57">
        <v>1</v>
      </c>
      <c r="E100" s="57">
        <v>0</v>
      </c>
      <c r="F100" s="57"/>
      <c r="G100" s="57"/>
      <c r="H100" s="57"/>
      <c r="I100" s="57">
        <v>0</v>
      </c>
      <c r="J100" s="57"/>
      <c r="K100" s="57">
        <f>+J100+I100+H100+G100+F100</f>
        <v>0</v>
      </c>
      <c r="L100" s="57"/>
      <c r="M100" s="57"/>
      <c r="N100" s="57"/>
      <c r="O100" s="57">
        <v>1</v>
      </c>
      <c r="P100" s="57"/>
      <c r="Q100" s="57">
        <f t="shared" si="34"/>
        <v>1</v>
      </c>
      <c r="R100" s="34">
        <f t="shared" si="25"/>
        <v>0</v>
      </c>
      <c r="S100" s="34">
        <f t="shared" si="25"/>
        <v>0</v>
      </c>
      <c r="T100" s="34">
        <f t="shared" si="25"/>
        <v>1</v>
      </c>
      <c r="U100" s="34">
        <f t="shared" si="25"/>
        <v>0</v>
      </c>
      <c r="V100" s="66">
        <f t="shared" si="29"/>
        <v>1</v>
      </c>
      <c r="W100" s="66">
        <f t="shared" si="35"/>
        <v>1</v>
      </c>
      <c r="X100" s="74">
        <f t="shared" si="26"/>
        <v>100</v>
      </c>
      <c r="Y100" s="64">
        <f t="shared" si="27"/>
        <v>0.75</v>
      </c>
      <c r="Z100" s="75">
        <f t="shared" si="28"/>
        <v>75</v>
      </c>
      <c r="AA100" s="76">
        <v>5</v>
      </c>
    </row>
    <row r="101" spans="1:27" ht="27.75">
      <c r="A101" s="80"/>
      <c r="B101" s="81"/>
      <c r="C101" s="33" t="s">
        <v>218</v>
      </c>
      <c r="D101" s="57">
        <f aca="true" t="shared" si="36" ref="D101:P101">SUM(D96:D100)</f>
        <v>25</v>
      </c>
      <c r="E101" s="57">
        <f t="shared" si="36"/>
        <v>3</v>
      </c>
      <c r="F101" s="57">
        <f t="shared" si="36"/>
        <v>0</v>
      </c>
      <c r="G101" s="57">
        <f t="shared" si="36"/>
        <v>0</v>
      </c>
      <c r="H101" s="57">
        <f t="shared" si="36"/>
        <v>0</v>
      </c>
      <c r="I101" s="57">
        <f t="shared" si="36"/>
        <v>0</v>
      </c>
      <c r="J101" s="57">
        <f t="shared" si="36"/>
        <v>0</v>
      </c>
      <c r="K101" s="57">
        <f t="shared" si="36"/>
        <v>0</v>
      </c>
      <c r="L101" s="57">
        <f t="shared" si="36"/>
        <v>0</v>
      </c>
      <c r="M101" s="57">
        <f t="shared" si="36"/>
        <v>5</v>
      </c>
      <c r="N101" s="57">
        <f t="shared" si="36"/>
        <v>2</v>
      </c>
      <c r="O101" s="57">
        <f t="shared" si="36"/>
        <v>16</v>
      </c>
      <c r="P101" s="57">
        <f t="shared" si="36"/>
        <v>5</v>
      </c>
      <c r="Q101" s="57">
        <f t="shared" si="34"/>
        <v>28</v>
      </c>
      <c r="R101" s="34">
        <f t="shared" si="25"/>
        <v>5</v>
      </c>
      <c r="S101" s="34">
        <f t="shared" si="25"/>
        <v>2</v>
      </c>
      <c r="T101" s="34">
        <f t="shared" si="25"/>
        <v>16</v>
      </c>
      <c r="U101" s="34">
        <f t="shared" si="25"/>
        <v>5</v>
      </c>
      <c r="V101" s="66">
        <f t="shared" si="29"/>
        <v>28</v>
      </c>
      <c r="W101" s="66">
        <f t="shared" si="35"/>
        <v>28</v>
      </c>
      <c r="X101" s="74">
        <f t="shared" si="26"/>
        <v>100</v>
      </c>
      <c r="Y101" s="64">
        <f t="shared" si="27"/>
        <v>19.25</v>
      </c>
      <c r="Z101" s="75">
        <f t="shared" si="28"/>
        <v>68.75</v>
      </c>
      <c r="AA101" s="76">
        <v>5</v>
      </c>
    </row>
    <row r="102" spans="1:27" ht="27.75">
      <c r="A102" s="80">
        <v>7</v>
      </c>
      <c r="B102" s="81" t="s">
        <v>170</v>
      </c>
      <c r="C102" s="33" t="s">
        <v>171</v>
      </c>
      <c r="D102" s="57">
        <v>2</v>
      </c>
      <c r="E102" s="57">
        <v>0</v>
      </c>
      <c r="F102" s="57"/>
      <c r="G102" s="57"/>
      <c r="H102" s="57">
        <v>0</v>
      </c>
      <c r="I102" s="57"/>
      <c r="J102" s="57"/>
      <c r="K102" s="57">
        <f>+J102+I102+H102+G102+F102</f>
        <v>0</v>
      </c>
      <c r="L102" s="57"/>
      <c r="M102" s="57"/>
      <c r="N102" s="57">
        <v>2</v>
      </c>
      <c r="O102" s="57"/>
      <c r="P102" s="57"/>
      <c r="Q102" s="57">
        <f t="shared" si="34"/>
        <v>2</v>
      </c>
      <c r="R102" s="34">
        <f t="shared" si="25"/>
        <v>0</v>
      </c>
      <c r="S102" s="34">
        <f t="shared" si="25"/>
        <v>2</v>
      </c>
      <c r="T102" s="34">
        <f t="shared" si="25"/>
        <v>0</v>
      </c>
      <c r="U102" s="34">
        <f t="shared" si="25"/>
        <v>0</v>
      </c>
      <c r="V102" s="66">
        <f t="shared" si="29"/>
        <v>2</v>
      </c>
      <c r="W102" s="66">
        <f t="shared" si="35"/>
        <v>2</v>
      </c>
      <c r="X102" s="74">
        <f t="shared" si="26"/>
        <v>100</v>
      </c>
      <c r="Y102" s="64">
        <f t="shared" si="27"/>
        <v>1</v>
      </c>
      <c r="Z102" s="75">
        <f t="shared" si="28"/>
        <v>50</v>
      </c>
      <c r="AA102" s="76">
        <v>5</v>
      </c>
    </row>
    <row r="103" spans="1:27" ht="27.75">
      <c r="A103" s="80"/>
      <c r="B103" s="81"/>
      <c r="C103" s="33" t="s">
        <v>6</v>
      </c>
      <c r="D103" s="57"/>
      <c r="E103" s="57">
        <f>1+1</f>
        <v>2</v>
      </c>
      <c r="F103" s="57"/>
      <c r="G103" s="57"/>
      <c r="H103" s="57"/>
      <c r="I103" s="57"/>
      <c r="J103" s="57"/>
      <c r="K103" s="57">
        <f>+J103+I103+H103+G103+F103</f>
        <v>0</v>
      </c>
      <c r="L103" s="57"/>
      <c r="M103" s="57"/>
      <c r="N103" s="57"/>
      <c r="O103" s="57">
        <f>1+1</f>
        <v>2</v>
      </c>
      <c r="P103" s="57"/>
      <c r="Q103" s="57">
        <f t="shared" si="34"/>
        <v>2</v>
      </c>
      <c r="R103" s="34">
        <f>+M103+G103</f>
        <v>0</v>
      </c>
      <c r="S103" s="34">
        <f>+N103+H103</f>
        <v>0</v>
      </c>
      <c r="T103" s="34">
        <f>+O103+I103</f>
        <v>2</v>
      </c>
      <c r="U103" s="34">
        <f>+P103+J103</f>
        <v>0</v>
      </c>
      <c r="V103" s="66">
        <f t="shared" si="29"/>
        <v>2</v>
      </c>
      <c r="W103" s="66">
        <f t="shared" si="35"/>
        <v>2</v>
      </c>
      <c r="X103" s="74">
        <f t="shared" si="26"/>
        <v>100</v>
      </c>
      <c r="Y103" s="64">
        <f t="shared" si="27"/>
        <v>1.5</v>
      </c>
      <c r="Z103" s="75">
        <f t="shared" si="28"/>
        <v>75</v>
      </c>
      <c r="AA103" s="76">
        <v>5</v>
      </c>
    </row>
    <row r="104" spans="1:27" ht="27.75">
      <c r="A104" s="80"/>
      <c r="B104" s="81"/>
      <c r="C104" s="33" t="s">
        <v>113</v>
      </c>
      <c r="D104" s="57">
        <v>1</v>
      </c>
      <c r="E104" s="57">
        <v>3</v>
      </c>
      <c r="F104" s="57"/>
      <c r="G104" s="57"/>
      <c r="H104" s="57"/>
      <c r="I104" s="57">
        <v>0</v>
      </c>
      <c r="J104" s="57"/>
      <c r="K104" s="57">
        <f>+J104+I104+H104+G104+F104</f>
        <v>0</v>
      </c>
      <c r="L104" s="57"/>
      <c r="M104" s="57"/>
      <c r="N104" s="57">
        <v>1</v>
      </c>
      <c r="O104" s="57">
        <v>2</v>
      </c>
      <c r="P104" s="57">
        <v>1</v>
      </c>
      <c r="Q104" s="57">
        <f t="shared" si="34"/>
        <v>4</v>
      </c>
      <c r="R104" s="34">
        <f t="shared" si="25"/>
        <v>0</v>
      </c>
      <c r="S104" s="34">
        <f t="shared" si="25"/>
        <v>1</v>
      </c>
      <c r="T104" s="34">
        <f t="shared" si="25"/>
        <v>2</v>
      </c>
      <c r="U104" s="34">
        <f t="shared" si="25"/>
        <v>1</v>
      </c>
      <c r="V104" s="66">
        <f t="shared" si="29"/>
        <v>4</v>
      </c>
      <c r="W104" s="66">
        <f t="shared" si="35"/>
        <v>4</v>
      </c>
      <c r="X104" s="74">
        <f t="shared" si="26"/>
        <v>100</v>
      </c>
      <c r="Y104" s="64">
        <f t="shared" si="27"/>
        <v>3</v>
      </c>
      <c r="Z104" s="75">
        <f t="shared" si="28"/>
        <v>75</v>
      </c>
      <c r="AA104" s="76">
        <v>5</v>
      </c>
    </row>
    <row r="105" spans="1:27" ht="27.75">
      <c r="A105" s="80"/>
      <c r="B105" s="81"/>
      <c r="C105" s="33" t="s">
        <v>94</v>
      </c>
      <c r="D105" s="57">
        <v>2</v>
      </c>
      <c r="E105" s="57">
        <v>0</v>
      </c>
      <c r="F105" s="57"/>
      <c r="G105" s="57"/>
      <c r="H105" s="57"/>
      <c r="I105" s="57">
        <v>0</v>
      </c>
      <c r="J105" s="57"/>
      <c r="K105" s="57">
        <f>+J105+I105+H105+G105+F105</f>
        <v>0</v>
      </c>
      <c r="L105" s="57"/>
      <c r="M105" s="57"/>
      <c r="N105" s="57"/>
      <c r="O105" s="57">
        <v>1</v>
      </c>
      <c r="P105" s="57">
        <v>1</v>
      </c>
      <c r="Q105" s="57">
        <f t="shared" si="34"/>
        <v>2</v>
      </c>
      <c r="R105" s="34">
        <f t="shared" si="25"/>
        <v>0</v>
      </c>
      <c r="S105" s="34">
        <f t="shared" si="25"/>
        <v>0</v>
      </c>
      <c r="T105" s="34">
        <f t="shared" si="25"/>
        <v>1</v>
      </c>
      <c r="U105" s="34">
        <f t="shared" si="25"/>
        <v>1</v>
      </c>
      <c r="V105" s="66">
        <f t="shared" si="29"/>
        <v>2</v>
      </c>
      <c r="W105" s="66">
        <f t="shared" si="35"/>
        <v>2</v>
      </c>
      <c r="X105" s="74">
        <f t="shared" si="26"/>
        <v>100</v>
      </c>
      <c r="Y105" s="64">
        <f t="shared" si="27"/>
        <v>1.75</v>
      </c>
      <c r="Z105" s="75">
        <f t="shared" si="28"/>
        <v>87.5</v>
      </c>
      <c r="AA105" s="76">
        <v>5</v>
      </c>
    </row>
    <row r="106" spans="1:27" ht="27.75">
      <c r="A106" s="80"/>
      <c r="B106" s="81"/>
      <c r="C106" s="33" t="s">
        <v>218</v>
      </c>
      <c r="D106" s="57">
        <f>SUM(D102:D105)</f>
        <v>5</v>
      </c>
      <c r="E106" s="57">
        <f aca="true" t="shared" si="37" ref="E106:Q106">SUM(E102:E105)</f>
        <v>5</v>
      </c>
      <c r="F106" s="57">
        <f t="shared" si="37"/>
        <v>0</v>
      </c>
      <c r="G106" s="57">
        <f t="shared" si="37"/>
        <v>0</v>
      </c>
      <c r="H106" s="57">
        <f t="shared" si="37"/>
        <v>0</v>
      </c>
      <c r="I106" s="57">
        <f t="shared" si="37"/>
        <v>0</v>
      </c>
      <c r="J106" s="57">
        <f t="shared" si="37"/>
        <v>0</v>
      </c>
      <c r="K106" s="57">
        <f t="shared" si="37"/>
        <v>0</v>
      </c>
      <c r="L106" s="57">
        <f t="shared" si="37"/>
        <v>0</v>
      </c>
      <c r="M106" s="57">
        <f t="shared" si="37"/>
        <v>0</v>
      </c>
      <c r="N106" s="57">
        <f t="shared" si="37"/>
        <v>3</v>
      </c>
      <c r="O106" s="57">
        <f t="shared" si="37"/>
        <v>5</v>
      </c>
      <c r="P106" s="57">
        <f t="shared" si="37"/>
        <v>2</v>
      </c>
      <c r="Q106" s="57">
        <f t="shared" si="37"/>
        <v>10</v>
      </c>
      <c r="R106" s="34">
        <f t="shared" si="25"/>
        <v>0</v>
      </c>
      <c r="S106" s="34">
        <f t="shared" si="25"/>
        <v>3</v>
      </c>
      <c r="T106" s="34">
        <f t="shared" si="25"/>
        <v>5</v>
      </c>
      <c r="U106" s="34">
        <f t="shared" si="25"/>
        <v>2</v>
      </c>
      <c r="V106" s="66">
        <f t="shared" si="29"/>
        <v>10</v>
      </c>
      <c r="W106" s="66">
        <f t="shared" si="35"/>
        <v>10</v>
      </c>
      <c r="X106" s="74">
        <f t="shared" si="26"/>
        <v>100</v>
      </c>
      <c r="Y106" s="64">
        <f t="shared" si="27"/>
        <v>7.25</v>
      </c>
      <c r="Z106" s="75">
        <f t="shared" si="28"/>
        <v>72.5</v>
      </c>
      <c r="AA106" s="76">
        <v>5</v>
      </c>
    </row>
    <row r="107" spans="1:27" ht="27.75">
      <c r="A107" s="79" t="s">
        <v>225</v>
      </c>
      <c r="B107" s="79"/>
      <c r="C107" s="79"/>
      <c r="D107" s="67">
        <f aca="true" t="shared" si="38" ref="D107:J107">+D110+D114</f>
        <v>0</v>
      </c>
      <c r="E107" s="67">
        <f t="shared" si="38"/>
        <v>105</v>
      </c>
      <c r="F107" s="67">
        <f t="shared" si="38"/>
        <v>0</v>
      </c>
      <c r="G107" s="67">
        <f t="shared" si="38"/>
        <v>0</v>
      </c>
      <c r="H107" s="67">
        <f t="shared" si="38"/>
        <v>0</v>
      </c>
      <c r="I107" s="67">
        <f t="shared" si="38"/>
        <v>0</v>
      </c>
      <c r="J107" s="67">
        <f t="shared" si="38"/>
        <v>0</v>
      </c>
      <c r="K107" s="57">
        <f>+J107+I107+H107+G107+F107</f>
        <v>0</v>
      </c>
      <c r="L107" s="67">
        <f>+L110+L114</f>
        <v>0</v>
      </c>
      <c r="M107" s="67">
        <f>+M110+M114</f>
        <v>1</v>
      </c>
      <c r="N107" s="67">
        <f>+N110+N114</f>
        <v>3</v>
      </c>
      <c r="O107" s="67">
        <f>+O110+O114</f>
        <v>101</v>
      </c>
      <c r="P107" s="67">
        <f>+P110+P114</f>
        <v>0</v>
      </c>
      <c r="Q107" s="57">
        <f t="shared" si="34"/>
        <v>105</v>
      </c>
      <c r="R107" s="34">
        <f t="shared" si="25"/>
        <v>1</v>
      </c>
      <c r="S107" s="34">
        <f t="shared" si="25"/>
        <v>3</v>
      </c>
      <c r="T107" s="34">
        <f t="shared" si="25"/>
        <v>101</v>
      </c>
      <c r="U107" s="34">
        <f t="shared" si="25"/>
        <v>0</v>
      </c>
      <c r="V107" s="66">
        <f t="shared" si="29"/>
        <v>105</v>
      </c>
      <c r="W107" s="66">
        <f t="shared" si="35"/>
        <v>105</v>
      </c>
      <c r="X107" s="74">
        <f t="shared" si="26"/>
        <v>100</v>
      </c>
      <c r="Y107" s="64">
        <f t="shared" si="27"/>
        <v>77.5</v>
      </c>
      <c r="Z107" s="75">
        <f t="shared" si="28"/>
        <v>73.80952380952381</v>
      </c>
      <c r="AA107" s="76">
        <v>5</v>
      </c>
    </row>
    <row r="108" spans="1:27" ht="27.75">
      <c r="A108" s="80">
        <v>1</v>
      </c>
      <c r="B108" s="81" t="s">
        <v>117</v>
      </c>
      <c r="C108" s="33" t="s">
        <v>118</v>
      </c>
      <c r="D108" s="57">
        <v>0</v>
      </c>
      <c r="E108" s="57">
        <f>4+2+1</f>
        <v>7</v>
      </c>
      <c r="F108" s="57"/>
      <c r="G108" s="57"/>
      <c r="H108" s="57"/>
      <c r="I108" s="57">
        <v>0</v>
      </c>
      <c r="J108" s="57"/>
      <c r="K108" s="57">
        <f>+J108+I108+H108+G108+F108</f>
        <v>0</v>
      </c>
      <c r="L108" s="57"/>
      <c r="M108" s="57"/>
      <c r="N108" s="57">
        <v>1</v>
      </c>
      <c r="O108" s="57">
        <f>4+1+1</f>
        <v>6</v>
      </c>
      <c r="P108" s="57"/>
      <c r="Q108" s="57">
        <f t="shared" si="34"/>
        <v>7</v>
      </c>
      <c r="R108" s="34">
        <f t="shared" si="25"/>
        <v>0</v>
      </c>
      <c r="S108" s="34">
        <f t="shared" si="25"/>
        <v>1</v>
      </c>
      <c r="T108" s="34">
        <f t="shared" si="25"/>
        <v>6</v>
      </c>
      <c r="U108" s="34">
        <f t="shared" si="25"/>
        <v>0</v>
      </c>
      <c r="V108" s="66">
        <f t="shared" si="29"/>
        <v>7</v>
      </c>
      <c r="W108" s="66">
        <f t="shared" si="35"/>
        <v>7</v>
      </c>
      <c r="X108" s="74">
        <f t="shared" si="26"/>
        <v>100</v>
      </c>
      <c r="Y108" s="64">
        <f t="shared" si="27"/>
        <v>5</v>
      </c>
      <c r="Z108" s="75">
        <f t="shared" si="28"/>
        <v>71.42857142857143</v>
      </c>
      <c r="AA108" s="76">
        <v>5</v>
      </c>
    </row>
    <row r="109" spans="1:27" ht="27.75">
      <c r="A109" s="80"/>
      <c r="B109" s="81"/>
      <c r="C109" s="33" t="s">
        <v>231</v>
      </c>
      <c r="D109" s="57">
        <v>0</v>
      </c>
      <c r="E109" s="57">
        <v>1</v>
      </c>
      <c r="F109" s="57"/>
      <c r="G109" s="57"/>
      <c r="H109" s="57">
        <v>0</v>
      </c>
      <c r="I109" s="57"/>
      <c r="J109" s="57"/>
      <c r="K109" s="57">
        <f>+J109+I109+H109+G109+F109</f>
        <v>0</v>
      </c>
      <c r="L109" s="57"/>
      <c r="M109" s="57"/>
      <c r="N109" s="57">
        <v>1</v>
      </c>
      <c r="O109" s="57"/>
      <c r="P109" s="57"/>
      <c r="Q109" s="57">
        <f t="shared" si="34"/>
        <v>1</v>
      </c>
      <c r="R109" s="34">
        <f aca="true" t="shared" si="39" ref="R109:U114">+M109+G109</f>
        <v>0</v>
      </c>
      <c r="S109" s="34">
        <f t="shared" si="39"/>
        <v>1</v>
      </c>
      <c r="T109" s="34">
        <f t="shared" si="39"/>
        <v>0</v>
      </c>
      <c r="U109" s="34">
        <f t="shared" si="39"/>
        <v>0</v>
      </c>
      <c r="V109" s="66">
        <f t="shared" si="29"/>
        <v>1</v>
      </c>
      <c r="W109" s="66">
        <f t="shared" si="35"/>
        <v>1</v>
      </c>
      <c r="X109" s="74">
        <f t="shared" si="26"/>
        <v>100</v>
      </c>
      <c r="Y109" s="64">
        <f t="shared" si="27"/>
        <v>0.5</v>
      </c>
      <c r="Z109" s="75">
        <f t="shared" si="28"/>
        <v>50</v>
      </c>
      <c r="AA109" s="76">
        <v>5</v>
      </c>
    </row>
    <row r="110" spans="1:27" ht="27.75">
      <c r="A110" s="80"/>
      <c r="B110" s="81"/>
      <c r="C110" s="33" t="s">
        <v>218</v>
      </c>
      <c r="D110" s="57">
        <f aca="true" t="shared" si="40" ref="D110:P110">SUM(D108:D109)</f>
        <v>0</v>
      </c>
      <c r="E110" s="57">
        <f t="shared" si="40"/>
        <v>8</v>
      </c>
      <c r="F110" s="57">
        <f t="shared" si="40"/>
        <v>0</v>
      </c>
      <c r="G110" s="57">
        <f t="shared" si="40"/>
        <v>0</v>
      </c>
      <c r="H110" s="57">
        <f t="shared" si="40"/>
        <v>0</v>
      </c>
      <c r="I110" s="57">
        <f t="shared" si="40"/>
        <v>0</v>
      </c>
      <c r="J110" s="57">
        <f t="shared" si="40"/>
        <v>0</v>
      </c>
      <c r="K110" s="57">
        <f t="shared" si="40"/>
        <v>0</v>
      </c>
      <c r="L110" s="57">
        <f t="shared" si="40"/>
        <v>0</v>
      </c>
      <c r="M110" s="57">
        <f t="shared" si="40"/>
        <v>0</v>
      </c>
      <c r="N110" s="57">
        <f t="shared" si="40"/>
        <v>2</v>
      </c>
      <c r="O110" s="57">
        <f t="shared" si="40"/>
        <v>6</v>
      </c>
      <c r="P110" s="57">
        <f t="shared" si="40"/>
        <v>0</v>
      </c>
      <c r="Q110" s="57">
        <f t="shared" si="34"/>
        <v>8</v>
      </c>
      <c r="R110" s="34">
        <f t="shared" si="39"/>
        <v>0</v>
      </c>
      <c r="S110" s="34">
        <f t="shared" si="39"/>
        <v>2</v>
      </c>
      <c r="T110" s="34">
        <f t="shared" si="39"/>
        <v>6</v>
      </c>
      <c r="U110" s="34">
        <f t="shared" si="39"/>
        <v>0</v>
      </c>
      <c r="V110" s="66">
        <f t="shared" si="29"/>
        <v>8</v>
      </c>
      <c r="W110" s="66">
        <f t="shared" si="35"/>
        <v>8</v>
      </c>
      <c r="X110" s="74">
        <f t="shared" si="26"/>
        <v>100</v>
      </c>
      <c r="Y110" s="64">
        <f t="shared" si="27"/>
        <v>5.5</v>
      </c>
      <c r="Z110" s="75">
        <f t="shared" si="28"/>
        <v>68.75</v>
      </c>
      <c r="AA110" s="76">
        <v>5</v>
      </c>
    </row>
    <row r="111" spans="1:27" ht="27.75">
      <c r="A111" s="80">
        <v>2</v>
      </c>
      <c r="B111" s="81" t="s">
        <v>157</v>
      </c>
      <c r="C111" s="33" t="s">
        <v>158</v>
      </c>
      <c r="D111" s="57">
        <v>0</v>
      </c>
      <c r="E111" s="57">
        <f>87+1+2</f>
        <v>90</v>
      </c>
      <c r="F111" s="57"/>
      <c r="G111" s="57">
        <v>0</v>
      </c>
      <c r="H111" s="57"/>
      <c r="I111" s="57">
        <v>0</v>
      </c>
      <c r="J111" s="57"/>
      <c r="K111" s="57">
        <f>+J111+I111+H111+G111+F111</f>
        <v>0</v>
      </c>
      <c r="L111" s="57"/>
      <c r="M111" s="57">
        <v>1</v>
      </c>
      <c r="N111" s="57"/>
      <c r="O111" s="57">
        <f>86+1+2</f>
        <v>89</v>
      </c>
      <c r="P111" s="57"/>
      <c r="Q111" s="57">
        <f t="shared" si="34"/>
        <v>90</v>
      </c>
      <c r="R111" s="34">
        <f t="shared" si="39"/>
        <v>1</v>
      </c>
      <c r="S111" s="34">
        <f t="shared" si="39"/>
        <v>0</v>
      </c>
      <c r="T111" s="34">
        <f t="shared" si="39"/>
        <v>89</v>
      </c>
      <c r="U111" s="34">
        <f t="shared" si="39"/>
        <v>0</v>
      </c>
      <c r="V111" s="66">
        <f t="shared" si="29"/>
        <v>90</v>
      </c>
      <c r="W111" s="66">
        <f t="shared" si="35"/>
        <v>90</v>
      </c>
      <c r="X111" s="74">
        <f t="shared" si="26"/>
        <v>100</v>
      </c>
      <c r="Y111" s="64">
        <f t="shared" si="27"/>
        <v>67</v>
      </c>
      <c r="Z111" s="75">
        <f t="shared" si="28"/>
        <v>74.44444444444444</v>
      </c>
      <c r="AA111" s="76">
        <v>5</v>
      </c>
    </row>
    <row r="112" spans="1:27" ht="27.75">
      <c r="A112" s="80"/>
      <c r="B112" s="81"/>
      <c r="C112" s="33" t="s">
        <v>268</v>
      </c>
      <c r="D112" s="57">
        <v>0</v>
      </c>
      <c r="E112" s="57">
        <v>2</v>
      </c>
      <c r="F112" s="57"/>
      <c r="G112" s="57"/>
      <c r="H112" s="57"/>
      <c r="I112" s="57">
        <v>0</v>
      </c>
      <c r="J112" s="57"/>
      <c r="K112" s="57">
        <f>+J112+I112+H112+G112+F112</f>
        <v>0</v>
      </c>
      <c r="L112" s="57"/>
      <c r="M112" s="57"/>
      <c r="N112" s="57"/>
      <c r="O112" s="57">
        <v>2</v>
      </c>
      <c r="P112" s="57"/>
      <c r="Q112" s="57">
        <f t="shared" si="34"/>
        <v>2</v>
      </c>
      <c r="R112" s="34">
        <f t="shared" si="39"/>
        <v>0</v>
      </c>
      <c r="S112" s="34">
        <f t="shared" si="39"/>
        <v>0</v>
      </c>
      <c r="T112" s="34">
        <f t="shared" si="39"/>
        <v>2</v>
      </c>
      <c r="U112" s="34">
        <f t="shared" si="39"/>
        <v>0</v>
      </c>
      <c r="V112" s="66">
        <f t="shared" si="29"/>
        <v>2</v>
      </c>
      <c r="W112" s="66">
        <f t="shared" si="35"/>
        <v>2</v>
      </c>
      <c r="X112" s="74">
        <f t="shared" si="26"/>
        <v>100</v>
      </c>
      <c r="Y112" s="64">
        <f t="shared" si="27"/>
        <v>1.5</v>
      </c>
      <c r="Z112" s="75">
        <f t="shared" si="28"/>
        <v>75</v>
      </c>
      <c r="AA112" s="76">
        <v>5</v>
      </c>
    </row>
    <row r="113" spans="1:27" ht="27.75">
      <c r="A113" s="80"/>
      <c r="B113" s="81"/>
      <c r="C113" s="33" t="s">
        <v>159</v>
      </c>
      <c r="D113" s="57">
        <v>0</v>
      </c>
      <c r="E113" s="57">
        <f>4+1</f>
        <v>5</v>
      </c>
      <c r="F113" s="57"/>
      <c r="G113" s="57"/>
      <c r="H113" s="57">
        <v>0</v>
      </c>
      <c r="I113" s="57">
        <v>0</v>
      </c>
      <c r="J113" s="57"/>
      <c r="K113" s="57">
        <f>+J113+I113+H113+G113+F113</f>
        <v>0</v>
      </c>
      <c r="L113" s="57"/>
      <c r="M113" s="57"/>
      <c r="N113" s="57">
        <v>1</v>
      </c>
      <c r="O113" s="57">
        <f>3+1</f>
        <v>4</v>
      </c>
      <c r="P113" s="57"/>
      <c r="Q113" s="57">
        <f t="shared" si="34"/>
        <v>5</v>
      </c>
      <c r="R113" s="34">
        <f t="shared" si="39"/>
        <v>0</v>
      </c>
      <c r="S113" s="34">
        <f t="shared" si="39"/>
        <v>1</v>
      </c>
      <c r="T113" s="34">
        <f t="shared" si="39"/>
        <v>4</v>
      </c>
      <c r="U113" s="34">
        <f t="shared" si="39"/>
        <v>0</v>
      </c>
      <c r="V113" s="66">
        <f t="shared" si="29"/>
        <v>5</v>
      </c>
      <c r="W113" s="66">
        <f t="shared" si="35"/>
        <v>5</v>
      </c>
      <c r="X113" s="74">
        <f t="shared" si="26"/>
        <v>100</v>
      </c>
      <c r="Y113" s="64">
        <f t="shared" si="27"/>
        <v>3.5</v>
      </c>
      <c r="Z113" s="75">
        <f t="shared" si="28"/>
        <v>70</v>
      </c>
      <c r="AA113" s="76">
        <v>5</v>
      </c>
    </row>
    <row r="114" spans="1:27" ht="27.75">
      <c r="A114" s="80"/>
      <c r="B114" s="81"/>
      <c r="C114" s="33" t="s">
        <v>218</v>
      </c>
      <c r="D114" s="57">
        <f aca="true" t="shared" si="41" ref="D114:P114">SUM(D111:D113)</f>
        <v>0</v>
      </c>
      <c r="E114" s="57">
        <f t="shared" si="41"/>
        <v>97</v>
      </c>
      <c r="F114" s="57">
        <f t="shared" si="41"/>
        <v>0</v>
      </c>
      <c r="G114" s="57">
        <f t="shared" si="41"/>
        <v>0</v>
      </c>
      <c r="H114" s="57">
        <f t="shared" si="41"/>
        <v>0</v>
      </c>
      <c r="I114" s="57">
        <f t="shared" si="41"/>
        <v>0</v>
      </c>
      <c r="J114" s="57">
        <f t="shared" si="41"/>
        <v>0</v>
      </c>
      <c r="K114" s="57">
        <f t="shared" si="41"/>
        <v>0</v>
      </c>
      <c r="L114" s="57">
        <f t="shared" si="41"/>
        <v>0</v>
      </c>
      <c r="M114" s="57">
        <f t="shared" si="41"/>
        <v>1</v>
      </c>
      <c r="N114" s="57">
        <f t="shared" si="41"/>
        <v>1</v>
      </c>
      <c r="O114" s="57">
        <f t="shared" si="41"/>
        <v>95</v>
      </c>
      <c r="P114" s="57">
        <f t="shared" si="41"/>
        <v>0</v>
      </c>
      <c r="Q114" s="57">
        <f t="shared" si="34"/>
        <v>97</v>
      </c>
      <c r="R114" s="34">
        <f t="shared" si="39"/>
        <v>1</v>
      </c>
      <c r="S114" s="34">
        <f t="shared" si="39"/>
        <v>1</v>
      </c>
      <c r="T114" s="34">
        <f t="shared" si="39"/>
        <v>95</v>
      </c>
      <c r="U114" s="34">
        <f t="shared" si="39"/>
        <v>0</v>
      </c>
      <c r="V114" s="66">
        <f t="shared" si="29"/>
        <v>97</v>
      </c>
      <c r="W114" s="66">
        <f t="shared" si="35"/>
        <v>97</v>
      </c>
      <c r="X114" s="74">
        <f t="shared" si="26"/>
        <v>100</v>
      </c>
      <c r="Y114" s="64">
        <f t="shared" si="27"/>
        <v>72</v>
      </c>
      <c r="Z114" s="75">
        <f t="shared" si="28"/>
        <v>74.22680412371135</v>
      </c>
      <c r="AA114" s="76">
        <v>5</v>
      </c>
    </row>
    <row r="115" spans="1:27" ht="27.75">
      <c r="A115" s="78" t="s">
        <v>20</v>
      </c>
      <c r="B115" s="78"/>
      <c r="C115" s="78"/>
      <c r="D115" s="67">
        <f aca="true" t="shared" si="42" ref="D115:U115">+D107+D71+D8</f>
        <v>196</v>
      </c>
      <c r="E115" s="67">
        <f t="shared" si="42"/>
        <v>1520</v>
      </c>
      <c r="F115" s="67">
        <f t="shared" si="42"/>
        <v>31</v>
      </c>
      <c r="G115" s="67">
        <f t="shared" si="42"/>
        <v>687</v>
      </c>
      <c r="H115" s="67">
        <f t="shared" si="42"/>
        <v>190</v>
      </c>
      <c r="I115" s="67">
        <f t="shared" si="42"/>
        <v>58</v>
      </c>
      <c r="J115" s="67">
        <f t="shared" si="42"/>
        <v>0</v>
      </c>
      <c r="K115" s="67">
        <f t="shared" si="42"/>
        <v>966</v>
      </c>
      <c r="L115" s="67">
        <f t="shared" si="42"/>
        <v>0</v>
      </c>
      <c r="M115" s="67">
        <f t="shared" si="42"/>
        <v>123</v>
      </c>
      <c r="N115" s="67">
        <f t="shared" si="42"/>
        <v>142</v>
      </c>
      <c r="O115" s="67">
        <f t="shared" si="42"/>
        <v>464</v>
      </c>
      <c r="P115" s="67">
        <f t="shared" si="42"/>
        <v>21</v>
      </c>
      <c r="Q115" s="67">
        <f t="shared" si="42"/>
        <v>750</v>
      </c>
      <c r="R115" s="67">
        <f t="shared" si="42"/>
        <v>810</v>
      </c>
      <c r="S115" s="67">
        <f t="shared" si="42"/>
        <v>332</v>
      </c>
      <c r="T115" s="67">
        <f t="shared" si="42"/>
        <v>522</v>
      </c>
      <c r="U115" s="67">
        <f t="shared" si="42"/>
        <v>21</v>
      </c>
      <c r="V115" s="66">
        <f t="shared" si="29"/>
        <v>1685</v>
      </c>
      <c r="W115" s="66">
        <f t="shared" si="35"/>
        <v>1716</v>
      </c>
      <c r="X115" s="74">
        <f t="shared" si="26"/>
        <v>98.1934731934732</v>
      </c>
      <c r="Y115" s="64">
        <f t="shared" si="27"/>
        <v>781</v>
      </c>
      <c r="Z115" s="75">
        <f t="shared" si="28"/>
        <v>45.51282051282051</v>
      </c>
      <c r="AA115" s="76">
        <v>5</v>
      </c>
    </row>
  </sheetData>
  <sheetProtection/>
  <mergeCells count="57">
    <mergeCell ref="Z4:Z7"/>
    <mergeCell ref="AA4:AA7"/>
    <mergeCell ref="S3:AA3"/>
    <mergeCell ref="V4:V7"/>
    <mergeCell ref="R6:U6"/>
    <mergeCell ref="A1:Y1"/>
    <mergeCell ref="A2:Y2"/>
    <mergeCell ref="Y4:Y7"/>
    <mergeCell ref="K6:K7"/>
    <mergeCell ref="Q6:Q7"/>
    <mergeCell ref="W4:W7"/>
    <mergeCell ref="X4:X7"/>
    <mergeCell ref="F4:U4"/>
    <mergeCell ref="A4:A7"/>
    <mergeCell ref="B4:B7"/>
    <mergeCell ref="L5:Q5"/>
    <mergeCell ref="L6:P6"/>
    <mergeCell ref="G6:J6"/>
    <mergeCell ref="R5:U5"/>
    <mergeCell ref="F5:K5"/>
    <mergeCell ref="F6:F7"/>
    <mergeCell ref="D4:E4"/>
    <mergeCell ref="D5:D7"/>
    <mergeCell ref="E5:E7"/>
    <mergeCell ref="A24:A35"/>
    <mergeCell ref="B24:B35"/>
    <mergeCell ref="A8:C8"/>
    <mergeCell ref="A10:A23"/>
    <mergeCell ref="B10:B23"/>
    <mergeCell ref="C4:C7"/>
    <mergeCell ref="A36:A39"/>
    <mergeCell ref="B36:B39"/>
    <mergeCell ref="A40:A42"/>
    <mergeCell ref="B40:B42"/>
    <mergeCell ref="A43:A60"/>
    <mergeCell ref="B43:B60"/>
    <mergeCell ref="A61:A66"/>
    <mergeCell ref="B61:B66"/>
    <mergeCell ref="A67:A70"/>
    <mergeCell ref="B67:B70"/>
    <mergeCell ref="A71:C71"/>
    <mergeCell ref="A74:A80"/>
    <mergeCell ref="B74:B80"/>
    <mergeCell ref="A81:A86"/>
    <mergeCell ref="B81:B86"/>
    <mergeCell ref="A87:A95"/>
    <mergeCell ref="B87:B95"/>
    <mergeCell ref="A96:A101"/>
    <mergeCell ref="B96:B101"/>
    <mergeCell ref="A102:A106"/>
    <mergeCell ref="B102:B106"/>
    <mergeCell ref="A115:C115"/>
    <mergeCell ref="A107:C107"/>
    <mergeCell ref="A108:A110"/>
    <mergeCell ref="B108:B110"/>
    <mergeCell ref="A111:A114"/>
    <mergeCell ref="B111:B114"/>
  </mergeCells>
  <printOptions/>
  <pageMargins left="0.23" right="0.14" top="0.69" bottom="0.57" header="0.5" footer="0.6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718"/>
  <sheetViews>
    <sheetView tabSelected="1" zoomScale="75" zoomScaleNormal="75" zoomScaleSheetLayoutView="75" zoomScalePageLayoutView="0" workbookViewId="0" topLeftCell="A1">
      <pane xSplit="5" ySplit="3" topLeftCell="F28" activePane="bottomRight" state="frozen"/>
      <selection pane="topLeft" activeCell="A1" sqref="A1"/>
      <selection pane="topRight" activeCell="F1" sqref="F1"/>
      <selection pane="bottomLeft" activeCell="A2" sqref="A2"/>
      <selection pane="bottomRight" activeCell="T5" sqref="T5"/>
    </sheetView>
  </sheetViews>
  <sheetFormatPr defaultColWidth="9.140625" defaultRowHeight="121.5" customHeight="1"/>
  <cols>
    <col min="1" max="1" width="16.8515625" style="18" customWidth="1"/>
    <col min="2" max="2" width="13.421875" style="20" customWidth="1"/>
    <col min="3" max="3" width="7.57421875" style="22" customWidth="1"/>
    <col min="4" max="4" width="10.57421875" style="22" customWidth="1"/>
    <col min="5" max="5" width="10.8515625" style="22" customWidth="1"/>
    <col min="6" max="6" width="4.8515625" style="19" customWidth="1"/>
    <col min="7" max="7" width="14.8515625" style="19" customWidth="1"/>
    <col min="8" max="8" width="13.28125" style="19" customWidth="1"/>
    <col min="9" max="9" width="4.57421875" style="19" customWidth="1"/>
    <col min="10" max="10" width="13.421875" style="19" hidden="1" customWidth="1"/>
    <col min="11" max="11" width="38.28125" style="19" customWidth="1"/>
    <col min="12" max="12" width="41.28125" style="19" hidden="1" customWidth="1"/>
    <col min="13" max="13" width="11.28125" style="20" customWidth="1"/>
    <col min="14" max="14" width="9.140625" style="19" hidden="1" customWidth="1"/>
    <col min="15" max="15" width="63.57421875" style="19" customWidth="1"/>
    <col min="16" max="17" width="9.140625" style="19" customWidth="1"/>
    <col min="18" max="18" width="9.00390625" style="19" customWidth="1"/>
    <col min="19" max="19" width="9.140625" style="10" hidden="1" customWidth="1"/>
    <col min="20" max="16384" width="9.140625" style="10" customWidth="1"/>
  </cols>
  <sheetData>
    <row r="1" spans="1:24" s="70" customFormat="1" ht="30.75">
      <c r="A1" s="104" t="s">
        <v>303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71"/>
      <c r="T1" s="71"/>
      <c r="U1" s="71"/>
      <c r="V1" s="71"/>
      <c r="W1" s="71"/>
      <c r="X1" s="71"/>
    </row>
    <row r="2" spans="1:24" s="70" customFormat="1" ht="30.75">
      <c r="A2" s="105" t="s">
        <v>304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73"/>
      <c r="T2" s="72"/>
      <c r="U2" s="72"/>
      <c r="V2" s="72"/>
      <c r="W2" s="72"/>
      <c r="X2" s="72"/>
    </row>
    <row r="3" spans="1:18" s="1" customFormat="1" ht="42.75" customHeight="1">
      <c r="A3" s="9" t="s">
        <v>274</v>
      </c>
      <c r="B3" s="51" t="s">
        <v>10</v>
      </c>
      <c r="C3" s="30" t="s">
        <v>183</v>
      </c>
      <c r="D3" s="41" t="s">
        <v>11</v>
      </c>
      <c r="E3" s="31" t="s">
        <v>12</v>
      </c>
      <c r="F3" s="27" t="s">
        <v>161</v>
      </c>
      <c r="G3" s="24" t="s">
        <v>136</v>
      </c>
      <c r="H3" s="24" t="s">
        <v>13</v>
      </c>
      <c r="I3" s="27" t="s">
        <v>163</v>
      </c>
      <c r="J3" s="24" t="s">
        <v>186</v>
      </c>
      <c r="K3" s="24" t="s">
        <v>14</v>
      </c>
      <c r="L3" s="24" t="s">
        <v>187</v>
      </c>
      <c r="M3" s="28">
        <v>41225</v>
      </c>
      <c r="N3" s="24" t="s">
        <v>75</v>
      </c>
      <c r="O3" s="3" t="s">
        <v>15</v>
      </c>
      <c r="P3" s="4" t="s">
        <v>115</v>
      </c>
      <c r="Q3" s="5">
        <v>0.5</v>
      </c>
      <c r="R3" s="6" t="s">
        <v>205</v>
      </c>
    </row>
    <row r="4" spans="1:18" ht="91.5" customHeight="1">
      <c r="A4" s="9" t="s">
        <v>275</v>
      </c>
      <c r="B4" s="11">
        <v>53011380005</v>
      </c>
      <c r="C4" s="12" t="s">
        <v>193</v>
      </c>
      <c r="D4" s="13" t="s">
        <v>247</v>
      </c>
      <c r="E4" s="14" t="s">
        <v>248</v>
      </c>
      <c r="F4" s="15" t="s">
        <v>160</v>
      </c>
      <c r="G4" s="15" t="s">
        <v>136</v>
      </c>
      <c r="H4" s="15" t="s">
        <v>249</v>
      </c>
      <c r="I4" s="15" t="s">
        <v>163</v>
      </c>
      <c r="J4" s="15" t="s">
        <v>186</v>
      </c>
      <c r="K4" s="15" t="s">
        <v>250</v>
      </c>
      <c r="L4" s="15" t="s">
        <v>190</v>
      </c>
      <c r="M4" s="16">
        <v>41068</v>
      </c>
      <c r="N4" s="15" t="s">
        <v>75</v>
      </c>
      <c r="O4" s="3" t="s">
        <v>259</v>
      </c>
      <c r="P4" s="4" t="s">
        <v>115</v>
      </c>
      <c r="Q4" s="5">
        <v>0.5</v>
      </c>
      <c r="R4" s="6" t="s">
        <v>260</v>
      </c>
    </row>
    <row r="5" spans="1:18" s="21" customFormat="1" ht="117.75" customHeight="1">
      <c r="A5" s="9" t="s">
        <v>276</v>
      </c>
      <c r="B5" s="23">
        <v>50011380004</v>
      </c>
      <c r="C5" s="25" t="s">
        <v>183</v>
      </c>
      <c r="D5" s="39" t="s">
        <v>251</v>
      </c>
      <c r="E5" s="26" t="s">
        <v>252</v>
      </c>
      <c r="F5" s="24" t="s">
        <v>160</v>
      </c>
      <c r="G5" s="24" t="s">
        <v>136</v>
      </c>
      <c r="H5" s="24" t="s">
        <v>249</v>
      </c>
      <c r="I5" s="27" t="s">
        <v>163</v>
      </c>
      <c r="J5" s="24" t="s">
        <v>186</v>
      </c>
      <c r="K5" s="24" t="s">
        <v>253</v>
      </c>
      <c r="L5" s="24" t="s">
        <v>190</v>
      </c>
      <c r="M5" s="28">
        <v>41100</v>
      </c>
      <c r="N5" s="24" t="s">
        <v>75</v>
      </c>
      <c r="O5" s="3" t="s">
        <v>167</v>
      </c>
      <c r="P5" s="40"/>
      <c r="Q5" s="9">
        <v>0</v>
      </c>
      <c r="R5" s="42"/>
    </row>
    <row r="6" spans="1:18" s="21" customFormat="1" ht="93.75">
      <c r="A6" s="9" t="s">
        <v>277</v>
      </c>
      <c r="B6" s="23">
        <v>50011380003</v>
      </c>
      <c r="C6" s="25" t="s">
        <v>183</v>
      </c>
      <c r="D6" s="39" t="s">
        <v>254</v>
      </c>
      <c r="E6" s="26" t="s">
        <v>255</v>
      </c>
      <c r="F6" s="24" t="s">
        <v>160</v>
      </c>
      <c r="G6" s="24" t="s">
        <v>136</v>
      </c>
      <c r="H6" s="24" t="s">
        <v>249</v>
      </c>
      <c r="I6" s="27" t="s">
        <v>163</v>
      </c>
      <c r="J6" s="24" t="s">
        <v>186</v>
      </c>
      <c r="K6" s="24" t="s">
        <v>256</v>
      </c>
      <c r="L6" s="24" t="s">
        <v>190</v>
      </c>
      <c r="M6" s="28">
        <v>41100</v>
      </c>
      <c r="N6" s="24" t="s">
        <v>75</v>
      </c>
      <c r="O6" s="3" t="s">
        <v>167</v>
      </c>
      <c r="P6" s="40"/>
      <c r="Q6" s="9">
        <v>0</v>
      </c>
      <c r="R6" s="42"/>
    </row>
    <row r="7" spans="1:18" s="19" customFormat="1" ht="152.25">
      <c r="A7" s="9" t="s">
        <v>278</v>
      </c>
      <c r="B7" s="51" t="s">
        <v>16</v>
      </c>
      <c r="C7" s="30" t="s">
        <v>17</v>
      </c>
      <c r="D7" s="41" t="s">
        <v>18</v>
      </c>
      <c r="E7" s="31" t="s">
        <v>19</v>
      </c>
      <c r="F7" s="27" t="s">
        <v>160</v>
      </c>
      <c r="G7" s="24" t="s">
        <v>136</v>
      </c>
      <c r="H7" s="24" t="s">
        <v>249</v>
      </c>
      <c r="I7" s="27" t="s">
        <v>163</v>
      </c>
      <c r="J7" s="24" t="s">
        <v>186</v>
      </c>
      <c r="K7" s="24" t="s">
        <v>23</v>
      </c>
      <c r="L7" s="24" t="s">
        <v>190</v>
      </c>
      <c r="M7" s="28">
        <v>41225</v>
      </c>
      <c r="N7" s="24" t="s">
        <v>75</v>
      </c>
      <c r="O7" s="3" t="s">
        <v>24</v>
      </c>
      <c r="P7" s="52" t="s">
        <v>195</v>
      </c>
      <c r="Q7" s="53">
        <v>0.75</v>
      </c>
      <c r="R7" s="54" t="s">
        <v>196</v>
      </c>
    </row>
    <row r="8" spans="1:18" ht="121.5" customHeight="1">
      <c r="A8" s="9" t="s">
        <v>279</v>
      </c>
      <c r="B8" s="51" t="s">
        <v>25</v>
      </c>
      <c r="C8" s="30" t="s">
        <v>183</v>
      </c>
      <c r="D8" s="41" t="s">
        <v>26</v>
      </c>
      <c r="E8" s="31" t="s">
        <v>27</v>
      </c>
      <c r="F8" s="27" t="s">
        <v>160</v>
      </c>
      <c r="G8" s="24" t="s">
        <v>136</v>
      </c>
      <c r="H8" s="24" t="s">
        <v>249</v>
      </c>
      <c r="I8" s="27" t="s">
        <v>163</v>
      </c>
      <c r="J8" s="24" t="s">
        <v>186</v>
      </c>
      <c r="K8" s="24" t="s">
        <v>28</v>
      </c>
      <c r="L8" s="24" t="s">
        <v>190</v>
      </c>
      <c r="M8" s="28">
        <v>41225</v>
      </c>
      <c r="N8" s="24" t="s">
        <v>75</v>
      </c>
      <c r="O8" s="3" t="s">
        <v>29</v>
      </c>
      <c r="P8" s="52" t="s">
        <v>195</v>
      </c>
      <c r="Q8" s="53">
        <v>0.75</v>
      </c>
      <c r="R8" s="54" t="s">
        <v>196</v>
      </c>
    </row>
    <row r="9" spans="1:18" ht="93.75">
      <c r="A9" s="9" t="s">
        <v>280</v>
      </c>
      <c r="B9" s="51" t="s">
        <v>30</v>
      </c>
      <c r="C9" s="30" t="s">
        <v>183</v>
      </c>
      <c r="D9" s="41" t="s">
        <v>31</v>
      </c>
      <c r="E9" s="31" t="s">
        <v>32</v>
      </c>
      <c r="F9" s="27" t="s">
        <v>160</v>
      </c>
      <c r="G9" s="24" t="s">
        <v>136</v>
      </c>
      <c r="H9" s="24" t="s">
        <v>249</v>
      </c>
      <c r="I9" s="27" t="s">
        <v>163</v>
      </c>
      <c r="J9" s="24" t="s">
        <v>186</v>
      </c>
      <c r="K9" s="24" t="s">
        <v>33</v>
      </c>
      <c r="L9" s="24" t="s">
        <v>190</v>
      </c>
      <c r="M9" s="28">
        <v>41225</v>
      </c>
      <c r="N9" s="24" t="s">
        <v>75</v>
      </c>
      <c r="O9" s="3" t="s">
        <v>34</v>
      </c>
      <c r="P9" s="52" t="s">
        <v>164</v>
      </c>
      <c r="Q9" s="53">
        <v>0.25</v>
      </c>
      <c r="R9" s="54" t="s">
        <v>196</v>
      </c>
    </row>
    <row r="10" spans="1:18" ht="93.75" customHeight="1">
      <c r="A10" s="9" t="s">
        <v>281</v>
      </c>
      <c r="B10" s="51" t="s">
        <v>35</v>
      </c>
      <c r="C10" s="30" t="s">
        <v>36</v>
      </c>
      <c r="D10" s="41" t="s">
        <v>37</v>
      </c>
      <c r="E10" s="31" t="s">
        <v>38</v>
      </c>
      <c r="F10" s="27" t="s">
        <v>160</v>
      </c>
      <c r="G10" s="24" t="s">
        <v>136</v>
      </c>
      <c r="H10" s="24" t="s">
        <v>249</v>
      </c>
      <c r="I10" s="27" t="s">
        <v>163</v>
      </c>
      <c r="J10" s="24" t="s">
        <v>186</v>
      </c>
      <c r="K10" s="24" t="s">
        <v>39</v>
      </c>
      <c r="L10" s="24" t="s">
        <v>190</v>
      </c>
      <c r="M10" s="28">
        <v>41225</v>
      </c>
      <c r="N10" s="24" t="s">
        <v>75</v>
      </c>
      <c r="O10" s="3" t="s">
        <v>40</v>
      </c>
      <c r="P10" s="52" t="s">
        <v>195</v>
      </c>
      <c r="Q10" s="53">
        <v>0.75</v>
      </c>
      <c r="R10" s="54" t="s">
        <v>196</v>
      </c>
    </row>
    <row r="11" spans="1:18" s="19" customFormat="1" ht="108.75">
      <c r="A11" s="9" t="s">
        <v>282</v>
      </c>
      <c r="B11" s="11">
        <v>51011380001</v>
      </c>
      <c r="C11" s="12" t="s">
        <v>193</v>
      </c>
      <c r="D11" s="13" t="s">
        <v>125</v>
      </c>
      <c r="E11" s="14" t="s">
        <v>126</v>
      </c>
      <c r="F11" s="15" t="s">
        <v>160</v>
      </c>
      <c r="G11" s="15" t="s">
        <v>136</v>
      </c>
      <c r="H11" s="15" t="s">
        <v>122</v>
      </c>
      <c r="I11" s="15" t="s">
        <v>162</v>
      </c>
      <c r="J11" s="15" t="s">
        <v>186</v>
      </c>
      <c r="K11" s="15" t="s">
        <v>127</v>
      </c>
      <c r="L11" s="15" t="s">
        <v>187</v>
      </c>
      <c r="M11" s="16">
        <v>41068</v>
      </c>
      <c r="N11" s="15" t="s">
        <v>89</v>
      </c>
      <c r="O11" s="3" t="s">
        <v>175</v>
      </c>
      <c r="P11" s="4" t="s">
        <v>115</v>
      </c>
      <c r="Q11" s="5">
        <v>0.5</v>
      </c>
      <c r="R11" s="6" t="s">
        <v>205</v>
      </c>
    </row>
    <row r="12" spans="1:18" ht="121.5" customHeight="1">
      <c r="A12" s="9" t="s">
        <v>283</v>
      </c>
      <c r="B12" s="23">
        <v>51011380018</v>
      </c>
      <c r="C12" s="25" t="s">
        <v>141</v>
      </c>
      <c r="D12" s="39" t="s">
        <v>120</v>
      </c>
      <c r="E12" s="26" t="s">
        <v>121</v>
      </c>
      <c r="F12" s="24" t="s">
        <v>160</v>
      </c>
      <c r="G12" s="24" t="s">
        <v>136</v>
      </c>
      <c r="H12" s="24" t="s">
        <v>122</v>
      </c>
      <c r="I12" s="27" t="s">
        <v>162</v>
      </c>
      <c r="J12" s="24" t="s">
        <v>186</v>
      </c>
      <c r="K12" s="24" t="s">
        <v>123</v>
      </c>
      <c r="L12" s="24" t="s">
        <v>124</v>
      </c>
      <c r="M12" s="28">
        <v>41100</v>
      </c>
      <c r="N12" s="24" t="s">
        <v>75</v>
      </c>
      <c r="O12" s="3" t="s">
        <v>264</v>
      </c>
      <c r="P12" s="4" t="s">
        <v>195</v>
      </c>
      <c r="Q12" s="5">
        <v>0.75</v>
      </c>
      <c r="R12" s="6" t="s">
        <v>236</v>
      </c>
    </row>
    <row r="13" spans="1:18" ht="121.5" customHeight="1">
      <c r="A13" s="9" t="s">
        <v>284</v>
      </c>
      <c r="B13" s="11">
        <v>53011381026</v>
      </c>
      <c r="C13" s="12" t="s">
        <v>193</v>
      </c>
      <c r="D13" s="13" t="s">
        <v>134</v>
      </c>
      <c r="E13" s="14" t="s">
        <v>135</v>
      </c>
      <c r="F13" s="15" t="s">
        <v>160</v>
      </c>
      <c r="G13" s="15" t="s">
        <v>136</v>
      </c>
      <c r="H13" s="15" t="s">
        <v>137</v>
      </c>
      <c r="I13" s="15" t="s">
        <v>162</v>
      </c>
      <c r="J13" s="15" t="s">
        <v>186</v>
      </c>
      <c r="K13" s="15" t="s">
        <v>138</v>
      </c>
      <c r="L13" s="15" t="s">
        <v>139</v>
      </c>
      <c r="M13" s="16">
        <v>41068</v>
      </c>
      <c r="N13" s="15" t="s">
        <v>75</v>
      </c>
      <c r="O13" s="3" t="s">
        <v>261</v>
      </c>
      <c r="P13" s="4" t="s">
        <v>115</v>
      </c>
      <c r="Q13" s="5">
        <v>0.5</v>
      </c>
      <c r="R13" s="6" t="s">
        <v>260</v>
      </c>
    </row>
    <row r="14" spans="1:18" ht="121.5" customHeight="1">
      <c r="A14" s="9" t="s">
        <v>285</v>
      </c>
      <c r="B14" s="11">
        <v>53011381019</v>
      </c>
      <c r="C14" s="12" t="s">
        <v>193</v>
      </c>
      <c r="D14" s="13" t="s">
        <v>77</v>
      </c>
      <c r="E14" s="14" t="s">
        <v>78</v>
      </c>
      <c r="F14" s="15" t="s">
        <v>160</v>
      </c>
      <c r="G14" s="15" t="s">
        <v>136</v>
      </c>
      <c r="H14" s="15" t="s">
        <v>137</v>
      </c>
      <c r="I14" s="15" t="s">
        <v>162</v>
      </c>
      <c r="J14" s="15" t="s">
        <v>186</v>
      </c>
      <c r="K14" s="15" t="s">
        <v>79</v>
      </c>
      <c r="L14" s="15" t="s">
        <v>80</v>
      </c>
      <c r="M14" s="16">
        <v>41068</v>
      </c>
      <c r="N14" s="15" t="s">
        <v>75</v>
      </c>
      <c r="O14" s="3" t="s">
        <v>262</v>
      </c>
      <c r="P14" s="4" t="s">
        <v>115</v>
      </c>
      <c r="Q14" s="5">
        <v>0.5</v>
      </c>
      <c r="R14" s="6" t="s">
        <v>260</v>
      </c>
    </row>
    <row r="15" spans="1:18" ht="121.5" customHeight="1">
      <c r="A15" s="9" t="s">
        <v>286</v>
      </c>
      <c r="B15" s="11">
        <v>53011381011</v>
      </c>
      <c r="C15" s="12" t="s">
        <v>189</v>
      </c>
      <c r="D15" s="13" t="s">
        <v>81</v>
      </c>
      <c r="E15" s="14" t="s">
        <v>82</v>
      </c>
      <c r="F15" s="15" t="s">
        <v>160</v>
      </c>
      <c r="G15" s="15" t="s">
        <v>136</v>
      </c>
      <c r="H15" s="15" t="s">
        <v>137</v>
      </c>
      <c r="I15" s="15" t="s">
        <v>162</v>
      </c>
      <c r="J15" s="15" t="s">
        <v>186</v>
      </c>
      <c r="K15" s="15" t="s">
        <v>90</v>
      </c>
      <c r="L15" s="15" t="s">
        <v>140</v>
      </c>
      <c r="M15" s="16">
        <v>41068</v>
      </c>
      <c r="N15" s="15" t="s">
        <v>75</v>
      </c>
      <c r="O15" s="3" t="s">
        <v>263</v>
      </c>
      <c r="P15" s="4" t="s">
        <v>115</v>
      </c>
      <c r="Q15" s="5">
        <v>0.5</v>
      </c>
      <c r="R15" s="6" t="s">
        <v>260</v>
      </c>
    </row>
    <row r="16" spans="1:18" s="19" customFormat="1" ht="108.75">
      <c r="A16" s="9" t="s">
        <v>287</v>
      </c>
      <c r="B16" s="11">
        <v>53011381021</v>
      </c>
      <c r="C16" s="12" t="s">
        <v>189</v>
      </c>
      <c r="D16" s="13" t="s">
        <v>200</v>
      </c>
      <c r="E16" s="14" t="s">
        <v>201</v>
      </c>
      <c r="F16" s="15" t="s">
        <v>160</v>
      </c>
      <c r="G16" s="15" t="s">
        <v>136</v>
      </c>
      <c r="H16" s="15" t="s">
        <v>137</v>
      </c>
      <c r="I16" s="15" t="s">
        <v>162</v>
      </c>
      <c r="J16" s="15" t="s">
        <v>186</v>
      </c>
      <c r="K16" s="15" t="s">
        <v>202</v>
      </c>
      <c r="L16" s="15" t="s">
        <v>80</v>
      </c>
      <c r="M16" s="16">
        <v>41075</v>
      </c>
      <c r="N16" s="15" t="s">
        <v>75</v>
      </c>
      <c r="O16" s="3" t="s">
        <v>198</v>
      </c>
      <c r="P16" s="4" t="s">
        <v>115</v>
      </c>
      <c r="Q16" s="5">
        <v>0.5</v>
      </c>
      <c r="R16" s="6" t="s">
        <v>260</v>
      </c>
    </row>
    <row r="17" spans="1:18" ht="121.5" customHeight="1">
      <c r="A17" s="9" t="s">
        <v>288</v>
      </c>
      <c r="B17" s="23">
        <v>53011381002</v>
      </c>
      <c r="C17" s="25" t="s">
        <v>183</v>
      </c>
      <c r="D17" s="39" t="s">
        <v>207</v>
      </c>
      <c r="E17" s="26" t="s">
        <v>208</v>
      </c>
      <c r="F17" s="24" t="s">
        <v>160</v>
      </c>
      <c r="G17" s="24" t="s">
        <v>136</v>
      </c>
      <c r="H17" s="24" t="s">
        <v>137</v>
      </c>
      <c r="I17" s="27" t="s">
        <v>162</v>
      </c>
      <c r="J17" s="24" t="s">
        <v>186</v>
      </c>
      <c r="K17" s="24" t="s">
        <v>209</v>
      </c>
      <c r="L17" s="24" t="s">
        <v>187</v>
      </c>
      <c r="M17" s="28">
        <v>41100</v>
      </c>
      <c r="N17" s="24" t="s">
        <v>89</v>
      </c>
      <c r="O17" s="3" t="s">
        <v>237</v>
      </c>
      <c r="P17" s="4" t="s">
        <v>115</v>
      </c>
      <c r="Q17" s="5">
        <v>0.5</v>
      </c>
      <c r="R17" s="6" t="s">
        <v>205</v>
      </c>
    </row>
    <row r="18" spans="1:18" ht="121.5" customHeight="1">
      <c r="A18" s="9" t="s">
        <v>289</v>
      </c>
      <c r="B18" s="29" t="s">
        <v>95</v>
      </c>
      <c r="C18" s="30" t="s">
        <v>178</v>
      </c>
      <c r="D18" s="41" t="s">
        <v>96</v>
      </c>
      <c r="E18" s="31" t="s">
        <v>97</v>
      </c>
      <c r="F18" s="27" t="s">
        <v>160</v>
      </c>
      <c r="G18" s="24" t="s">
        <v>136</v>
      </c>
      <c r="H18" s="24" t="s">
        <v>137</v>
      </c>
      <c r="I18" s="27" t="s">
        <v>162</v>
      </c>
      <c r="J18" s="24" t="s">
        <v>186</v>
      </c>
      <c r="K18" s="24" t="s">
        <v>98</v>
      </c>
      <c r="L18" s="24" t="s">
        <v>99</v>
      </c>
      <c r="M18" s="28">
        <v>41131</v>
      </c>
      <c r="N18" s="24" t="s">
        <v>75</v>
      </c>
      <c r="O18" s="3" t="s">
        <v>238</v>
      </c>
      <c r="P18" s="4" t="s">
        <v>164</v>
      </c>
      <c r="Q18" s="5">
        <v>0.5</v>
      </c>
      <c r="R18" s="6" t="s">
        <v>168</v>
      </c>
    </row>
    <row r="19" spans="1:18" ht="121.5" customHeight="1">
      <c r="A19" s="9" t="s">
        <v>290</v>
      </c>
      <c r="B19" s="29" t="s">
        <v>100</v>
      </c>
      <c r="C19" s="30" t="s">
        <v>178</v>
      </c>
      <c r="D19" s="41" t="s">
        <v>101</v>
      </c>
      <c r="E19" s="31" t="s">
        <v>199</v>
      </c>
      <c r="F19" s="27" t="s">
        <v>160</v>
      </c>
      <c r="G19" s="24" t="s">
        <v>136</v>
      </c>
      <c r="H19" s="24" t="s">
        <v>137</v>
      </c>
      <c r="I19" s="27" t="s">
        <v>162</v>
      </c>
      <c r="J19" s="24" t="s">
        <v>186</v>
      </c>
      <c r="K19" s="24" t="s">
        <v>102</v>
      </c>
      <c r="L19" s="24" t="s">
        <v>103</v>
      </c>
      <c r="M19" s="28">
        <v>41131</v>
      </c>
      <c r="N19" s="24" t="s">
        <v>75</v>
      </c>
      <c r="O19" s="3" t="s">
        <v>239</v>
      </c>
      <c r="P19" s="4" t="s">
        <v>115</v>
      </c>
      <c r="Q19" s="5">
        <v>0.5</v>
      </c>
      <c r="R19" s="6" t="s">
        <v>205</v>
      </c>
    </row>
    <row r="20" spans="1:18" ht="121.5" customHeight="1">
      <c r="A20" s="9" t="s">
        <v>291</v>
      </c>
      <c r="B20" s="29" t="s">
        <v>55</v>
      </c>
      <c r="C20" s="25" t="s">
        <v>193</v>
      </c>
      <c r="D20" s="39" t="s">
        <v>69</v>
      </c>
      <c r="E20" s="26" t="s">
        <v>166</v>
      </c>
      <c r="F20" s="24" t="s">
        <v>160</v>
      </c>
      <c r="G20" s="24" t="s">
        <v>136</v>
      </c>
      <c r="H20" s="24" t="s">
        <v>137</v>
      </c>
      <c r="I20" s="68" t="s">
        <v>162</v>
      </c>
      <c r="J20" s="24" t="s">
        <v>186</v>
      </c>
      <c r="K20" s="24" t="s">
        <v>56</v>
      </c>
      <c r="L20" s="24" t="s">
        <v>57</v>
      </c>
      <c r="M20" s="69">
        <v>41192</v>
      </c>
      <c r="N20" s="24" t="s">
        <v>75</v>
      </c>
      <c r="O20" s="3" t="s">
        <v>58</v>
      </c>
      <c r="P20" s="4" t="s">
        <v>195</v>
      </c>
      <c r="Q20" s="7">
        <v>0.75</v>
      </c>
      <c r="R20" s="6" t="s">
        <v>196</v>
      </c>
    </row>
    <row r="21" spans="1:18" ht="121.5" customHeight="1">
      <c r="A21" s="9" t="s">
        <v>292</v>
      </c>
      <c r="B21" s="46" t="s">
        <v>212</v>
      </c>
      <c r="C21" s="47" t="s">
        <v>183</v>
      </c>
      <c r="D21" s="56" t="s">
        <v>213</v>
      </c>
      <c r="E21" s="48" t="s">
        <v>214</v>
      </c>
      <c r="F21" s="46" t="s">
        <v>160</v>
      </c>
      <c r="G21" s="46" t="s">
        <v>136</v>
      </c>
      <c r="H21" s="46" t="s">
        <v>137</v>
      </c>
      <c r="I21" s="24" t="s">
        <v>162</v>
      </c>
      <c r="J21" s="46" t="s">
        <v>215</v>
      </c>
      <c r="K21" s="46" t="s">
        <v>86</v>
      </c>
      <c r="L21" s="49">
        <v>41109</v>
      </c>
      <c r="M21" s="50" t="s">
        <v>89</v>
      </c>
      <c r="N21" s="42"/>
      <c r="O21" s="3" t="s">
        <v>240</v>
      </c>
      <c r="P21" s="4" t="s">
        <v>115</v>
      </c>
      <c r="Q21" s="5">
        <v>0.5</v>
      </c>
      <c r="R21" s="6" t="s">
        <v>205</v>
      </c>
    </row>
    <row r="22" spans="1:18" ht="121.5" customHeight="1">
      <c r="A22" s="9" t="s">
        <v>293</v>
      </c>
      <c r="B22" s="23">
        <v>53011381018</v>
      </c>
      <c r="C22" s="25" t="s">
        <v>193</v>
      </c>
      <c r="D22" s="39" t="s">
        <v>203</v>
      </c>
      <c r="E22" s="26" t="s">
        <v>204</v>
      </c>
      <c r="F22" s="24" t="s">
        <v>160</v>
      </c>
      <c r="G22" s="24" t="s">
        <v>136</v>
      </c>
      <c r="H22" s="24" t="s">
        <v>144</v>
      </c>
      <c r="I22" s="27" t="s">
        <v>163</v>
      </c>
      <c r="J22" s="24" t="s">
        <v>186</v>
      </c>
      <c r="K22" s="24" t="s">
        <v>210</v>
      </c>
      <c r="L22" s="24" t="s">
        <v>190</v>
      </c>
      <c r="M22" s="28">
        <v>41100</v>
      </c>
      <c r="N22" s="24" t="s">
        <v>75</v>
      </c>
      <c r="O22" s="3" t="s">
        <v>241</v>
      </c>
      <c r="P22" s="4" t="s">
        <v>115</v>
      </c>
      <c r="Q22" s="5">
        <v>0.5</v>
      </c>
      <c r="R22" s="6" t="s">
        <v>205</v>
      </c>
    </row>
    <row r="23" spans="1:18" ht="121.5" customHeight="1">
      <c r="A23" s="9" t="s">
        <v>294</v>
      </c>
      <c r="B23" s="23">
        <v>53011380026</v>
      </c>
      <c r="C23" s="25" t="s">
        <v>141</v>
      </c>
      <c r="D23" s="39" t="s">
        <v>142</v>
      </c>
      <c r="E23" s="26" t="s">
        <v>143</v>
      </c>
      <c r="F23" s="24" t="s">
        <v>160</v>
      </c>
      <c r="G23" s="24" t="s">
        <v>136</v>
      </c>
      <c r="H23" s="24" t="s">
        <v>144</v>
      </c>
      <c r="I23" s="27" t="s">
        <v>163</v>
      </c>
      <c r="J23" s="24" t="s">
        <v>186</v>
      </c>
      <c r="K23" s="24" t="s">
        <v>211</v>
      </c>
      <c r="L23" s="24" t="s">
        <v>190</v>
      </c>
      <c r="M23" s="28">
        <v>41100</v>
      </c>
      <c r="N23" s="24" t="s">
        <v>75</v>
      </c>
      <c r="O23" s="3" t="s">
        <v>242</v>
      </c>
      <c r="P23" s="4" t="s">
        <v>115</v>
      </c>
      <c r="Q23" s="5">
        <v>0.5</v>
      </c>
      <c r="R23" s="6" t="s">
        <v>205</v>
      </c>
    </row>
    <row r="24" spans="1:18" ht="121.5" customHeight="1">
      <c r="A24" s="9" t="s">
        <v>269</v>
      </c>
      <c r="B24" s="23">
        <v>53011381012</v>
      </c>
      <c r="C24" s="25" t="s">
        <v>141</v>
      </c>
      <c r="D24" s="39" t="s">
        <v>145</v>
      </c>
      <c r="E24" s="26" t="s">
        <v>146</v>
      </c>
      <c r="F24" s="24" t="s">
        <v>160</v>
      </c>
      <c r="G24" s="24" t="s">
        <v>136</v>
      </c>
      <c r="H24" s="24" t="s">
        <v>144</v>
      </c>
      <c r="I24" s="27" t="s">
        <v>163</v>
      </c>
      <c r="J24" s="24" t="s">
        <v>186</v>
      </c>
      <c r="K24" s="24" t="s">
        <v>147</v>
      </c>
      <c r="L24" s="24" t="s">
        <v>187</v>
      </c>
      <c r="M24" s="28">
        <v>41100</v>
      </c>
      <c r="N24" s="24" t="s">
        <v>75</v>
      </c>
      <c r="O24" s="43" t="s">
        <v>243</v>
      </c>
      <c r="P24" s="2" t="s">
        <v>195</v>
      </c>
      <c r="Q24" s="44">
        <v>0.75</v>
      </c>
      <c r="R24" s="45" t="s">
        <v>197</v>
      </c>
    </row>
    <row r="25" spans="1:18" ht="121.5" customHeight="1">
      <c r="A25" s="9" t="s">
        <v>270</v>
      </c>
      <c r="B25" s="23">
        <v>53011381003</v>
      </c>
      <c r="C25" s="25" t="s">
        <v>193</v>
      </c>
      <c r="D25" s="39" t="s">
        <v>148</v>
      </c>
      <c r="E25" s="26" t="s">
        <v>149</v>
      </c>
      <c r="F25" s="24" t="s">
        <v>160</v>
      </c>
      <c r="G25" s="24" t="s">
        <v>136</v>
      </c>
      <c r="H25" s="24" t="s">
        <v>144</v>
      </c>
      <c r="I25" s="27" t="s">
        <v>163</v>
      </c>
      <c r="J25" s="24" t="s">
        <v>186</v>
      </c>
      <c r="K25" s="24" t="s">
        <v>150</v>
      </c>
      <c r="L25" s="24" t="s">
        <v>190</v>
      </c>
      <c r="M25" s="28">
        <v>41100</v>
      </c>
      <c r="N25" s="24" t="s">
        <v>75</v>
      </c>
      <c r="O25" s="3" t="s">
        <v>265</v>
      </c>
      <c r="P25" s="4" t="s">
        <v>195</v>
      </c>
      <c r="Q25" s="5">
        <v>0.75</v>
      </c>
      <c r="R25" s="6" t="s">
        <v>236</v>
      </c>
    </row>
    <row r="26" spans="1:18" s="21" customFormat="1" ht="117.75" customHeight="1">
      <c r="A26" s="9" t="s">
        <v>271</v>
      </c>
      <c r="B26" s="29" t="s">
        <v>59</v>
      </c>
      <c r="C26" s="25" t="s">
        <v>193</v>
      </c>
      <c r="D26" s="39" t="s">
        <v>60</v>
      </c>
      <c r="E26" s="26" t="s">
        <v>61</v>
      </c>
      <c r="F26" s="24" t="s">
        <v>160</v>
      </c>
      <c r="G26" s="24" t="s">
        <v>136</v>
      </c>
      <c r="H26" s="24" t="s">
        <v>144</v>
      </c>
      <c r="I26" s="68" t="s">
        <v>163</v>
      </c>
      <c r="J26" s="24" t="s">
        <v>186</v>
      </c>
      <c r="K26" s="24" t="s">
        <v>62</v>
      </c>
      <c r="L26" s="24" t="s">
        <v>190</v>
      </c>
      <c r="M26" s="69">
        <v>41192</v>
      </c>
      <c r="N26" s="24" t="s">
        <v>75</v>
      </c>
      <c r="O26" s="3" t="s">
        <v>63</v>
      </c>
      <c r="P26" s="4" t="s">
        <v>195</v>
      </c>
      <c r="Q26" s="7">
        <v>0.75</v>
      </c>
      <c r="R26" s="6" t="s">
        <v>196</v>
      </c>
    </row>
    <row r="27" spans="1:18" s="19" customFormat="1" ht="115.5" customHeight="1">
      <c r="A27" s="9" t="s">
        <v>272</v>
      </c>
      <c r="B27" s="29" t="s">
        <v>64</v>
      </c>
      <c r="C27" s="25" t="s">
        <v>183</v>
      </c>
      <c r="D27" s="39" t="s">
        <v>235</v>
      </c>
      <c r="E27" s="26" t="s">
        <v>65</v>
      </c>
      <c r="F27" s="24" t="s">
        <v>160</v>
      </c>
      <c r="G27" s="24" t="s">
        <v>136</v>
      </c>
      <c r="H27" s="24" t="s">
        <v>144</v>
      </c>
      <c r="I27" s="68" t="s">
        <v>163</v>
      </c>
      <c r="J27" s="24" t="s">
        <v>186</v>
      </c>
      <c r="K27" s="24" t="s">
        <v>66</v>
      </c>
      <c r="L27" s="24" t="s">
        <v>190</v>
      </c>
      <c r="M27" s="69">
        <v>41192</v>
      </c>
      <c r="N27" s="24" t="s">
        <v>75</v>
      </c>
      <c r="O27" s="3" t="s">
        <v>67</v>
      </c>
      <c r="P27" s="4" t="s">
        <v>195</v>
      </c>
      <c r="Q27" s="7">
        <v>0.75</v>
      </c>
      <c r="R27" s="6" t="s">
        <v>196</v>
      </c>
    </row>
    <row r="28" spans="1:18" ht="121.5" customHeight="1">
      <c r="A28" s="9" t="s">
        <v>5</v>
      </c>
      <c r="B28" s="77" t="s">
        <v>1</v>
      </c>
      <c r="C28" s="25" t="s">
        <v>183</v>
      </c>
      <c r="D28" s="39" t="s">
        <v>2</v>
      </c>
      <c r="E28" s="26" t="s">
        <v>3</v>
      </c>
      <c r="F28" s="24" t="s">
        <v>160</v>
      </c>
      <c r="G28" s="24" t="s">
        <v>136</v>
      </c>
      <c r="H28" s="24" t="s">
        <v>144</v>
      </c>
      <c r="I28" s="27" t="s">
        <v>163</v>
      </c>
      <c r="J28" s="24" t="s">
        <v>165</v>
      </c>
      <c r="K28" s="24" t="s">
        <v>4</v>
      </c>
      <c r="L28" s="24" t="s">
        <v>190</v>
      </c>
      <c r="M28" s="28">
        <v>41256</v>
      </c>
      <c r="N28" s="24" t="s">
        <v>75</v>
      </c>
      <c r="O28" s="3" t="s">
        <v>167</v>
      </c>
      <c r="P28" s="40"/>
      <c r="Q28" s="40">
        <v>0</v>
      </c>
      <c r="R28" s="40"/>
    </row>
    <row r="29" spans="1:18" ht="96.75" customHeight="1">
      <c r="A29" s="9" t="s">
        <v>314</v>
      </c>
      <c r="B29" s="77" t="s">
        <v>308</v>
      </c>
      <c r="C29" s="25" t="s">
        <v>183</v>
      </c>
      <c r="D29" s="39" t="s">
        <v>309</v>
      </c>
      <c r="E29" s="26" t="s">
        <v>310</v>
      </c>
      <c r="F29" s="27" t="s">
        <v>160</v>
      </c>
      <c r="G29" s="24" t="s">
        <v>136</v>
      </c>
      <c r="H29" s="24" t="s">
        <v>137</v>
      </c>
      <c r="I29" s="24" t="s">
        <v>162</v>
      </c>
      <c r="J29" s="24" t="s">
        <v>186</v>
      </c>
      <c r="K29" s="24" t="s">
        <v>311</v>
      </c>
      <c r="L29" s="24" t="s">
        <v>312</v>
      </c>
      <c r="M29" s="28">
        <v>41374</v>
      </c>
      <c r="N29" s="24" t="s">
        <v>75</v>
      </c>
      <c r="O29" s="17" t="s">
        <v>313</v>
      </c>
      <c r="P29" s="40" t="s">
        <v>195</v>
      </c>
      <c r="Q29" s="40">
        <v>0.75</v>
      </c>
      <c r="R29" s="6" t="s">
        <v>196</v>
      </c>
    </row>
    <row r="30" spans="1:18" ht="98.2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ht="121.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ht="121.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</row>
    <row r="33" spans="1:13" ht="121.5" customHeight="1">
      <c r="A33" s="19"/>
      <c r="B33" s="19"/>
      <c r="C33" s="19"/>
      <c r="D33" s="19"/>
      <c r="E33" s="19"/>
      <c r="M33" s="19"/>
    </row>
    <row r="34" spans="1:13" ht="121.5" customHeight="1">
      <c r="A34" s="19"/>
      <c r="B34" s="19"/>
      <c r="C34" s="19"/>
      <c r="D34" s="19"/>
      <c r="E34" s="19"/>
      <c r="M34" s="19"/>
    </row>
    <row r="35" spans="1:18" ht="121.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ht="121.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</row>
    <row r="37" spans="1:18" ht="121.5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</row>
    <row r="38" spans="1:18" ht="121.5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</row>
    <row r="39" spans="1:18" ht="121.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</row>
    <row r="40" spans="1:18" ht="121.5" customHeight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</row>
    <row r="41" spans="1:18" ht="121.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</row>
    <row r="42" spans="1:18" ht="121.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</row>
    <row r="43" spans="1:18" ht="121.5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</row>
    <row r="44" spans="1:18" ht="121.5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</row>
    <row r="45" spans="1:18" ht="121.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</row>
    <row r="59" spans="1:18" s="21" customFormat="1" ht="126" customHeight="1">
      <c r="A59" s="18"/>
      <c r="B59" s="20"/>
      <c r="C59" s="22"/>
      <c r="D59" s="22"/>
      <c r="E59" s="22"/>
      <c r="F59" s="19"/>
      <c r="G59" s="19"/>
      <c r="H59" s="19"/>
      <c r="I59" s="19"/>
      <c r="J59" s="19"/>
      <c r="K59" s="19"/>
      <c r="L59" s="19"/>
      <c r="M59" s="20"/>
      <c r="N59" s="19"/>
      <c r="O59" s="19"/>
      <c r="P59" s="19"/>
      <c r="Q59" s="19"/>
      <c r="R59" s="19"/>
    </row>
    <row r="60" spans="1:18" s="21" customFormat="1" ht="117.75" customHeight="1">
      <c r="A60" s="18"/>
      <c r="B60" s="20"/>
      <c r="C60" s="22"/>
      <c r="D60" s="22"/>
      <c r="E60" s="22"/>
      <c r="F60" s="19"/>
      <c r="G60" s="19"/>
      <c r="H60" s="19"/>
      <c r="I60" s="19"/>
      <c r="J60" s="19"/>
      <c r="K60" s="19"/>
      <c r="L60" s="19"/>
      <c r="M60" s="20"/>
      <c r="N60" s="19"/>
      <c r="O60" s="19"/>
      <c r="P60" s="19"/>
      <c r="Q60" s="19"/>
      <c r="R60" s="19"/>
    </row>
    <row r="61" spans="1:13" s="19" customFormat="1" ht="21.75">
      <c r="A61" s="18"/>
      <c r="B61" s="20"/>
      <c r="C61" s="22"/>
      <c r="D61" s="22"/>
      <c r="E61" s="22"/>
      <c r="M61" s="20"/>
    </row>
    <row r="66" ht="21.75"/>
    <row r="67" ht="21.75"/>
    <row r="68" ht="21.75"/>
    <row r="69" ht="21.75"/>
    <row r="97" ht="21.75"/>
    <row r="123" spans="1:18" s="21" customFormat="1" ht="121.5" customHeight="1">
      <c r="A123" s="18"/>
      <c r="B123" s="20"/>
      <c r="C123" s="22"/>
      <c r="D123" s="22"/>
      <c r="E123" s="22"/>
      <c r="F123" s="19"/>
      <c r="G123" s="19"/>
      <c r="H123" s="19"/>
      <c r="I123" s="19"/>
      <c r="J123" s="19"/>
      <c r="K123" s="19"/>
      <c r="L123" s="19"/>
      <c r="M123" s="20"/>
      <c r="N123" s="19"/>
      <c r="O123" s="19"/>
      <c r="P123" s="19"/>
      <c r="Q123" s="19"/>
      <c r="R123" s="19"/>
    </row>
    <row r="124" spans="1:18" s="21" customFormat="1" ht="90" customHeight="1">
      <c r="A124" s="18"/>
      <c r="B124" s="20"/>
      <c r="C124" s="22"/>
      <c r="D124" s="22"/>
      <c r="E124" s="22"/>
      <c r="F124" s="19"/>
      <c r="G124" s="19"/>
      <c r="H124" s="19"/>
      <c r="I124" s="19"/>
      <c r="J124" s="19"/>
      <c r="K124" s="19"/>
      <c r="L124" s="19"/>
      <c r="M124" s="20"/>
      <c r="N124" s="19"/>
      <c r="O124" s="19"/>
      <c r="P124" s="19"/>
      <c r="Q124" s="19"/>
      <c r="R124" s="19"/>
    </row>
    <row r="125" spans="1:18" s="21" customFormat="1" ht="99" customHeight="1">
      <c r="A125" s="18"/>
      <c r="B125" s="20"/>
      <c r="C125" s="22"/>
      <c r="D125" s="22"/>
      <c r="E125" s="22"/>
      <c r="F125" s="19"/>
      <c r="G125" s="19"/>
      <c r="H125" s="19"/>
      <c r="I125" s="19"/>
      <c r="J125" s="19"/>
      <c r="K125" s="19"/>
      <c r="L125" s="19"/>
      <c r="M125" s="20"/>
      <c r="N125" s="19"/>
      <c r="O125" s="19"/>
      <c r="P125" s="19"/>
      <c r="Q125" s="19"/>
      <c r="R125" s="19"/>
    </row>
    <row r="126" spans="1:18" s="21" customFormat="1" ht="99" customHeight="1">
      <c r="A126" s="18"/>
      <c r="B126" s="20"/>
      <c r="C126" s="22"/>
      <c r="D126" s="22"/>
      <c r="E126" s="22"/>
      <c r="F126" s="19"/>
      <c r="G126" s="19"/>
      <c r="H126" s="19"/>
      <c r="I126" s="19"/>
      <c r="J126" s="19"/>
      <c r="K126" s="19"/>
      <c r="L126" s="19"/>
      <c r="M126" s="20"/>
      <c r="N126" s="19"/>
      <c r="O126" s="19"/>
      <c r="P126" s="19"/>
      <c r="Q126" s="19"/>
      <c r="R126" s="19"/>
    </row>
    <row r="127" spans="1:18" s="21" customFormat="1" ht="99" customHeight="1">
      <c r="A127" s="18"/>
      <c r="B127" s="20"/>
      <c r="C127" s="22"/>
      <c r="D127" s="22"/>
      <c r="E127" s="22"/>
      <c r="F127" s="19"/>
      <c r="G127" s="19"/>
      <c r="H127" s="19"/>
      <c r="I127" s="19"/>
      <c r="J127" s="19"/>
      <c r="K127" s="19"/>
      <c r="L127" s="19"/>
      <c r="M127" s="20"/>
      <c r="N127" s="19"/>
      <c r="O127" s="19"/>
      <c r="P127" s="19"/>
      <c r="Q127" s="19"/>
      <c r="R127" s="19"/>
    </row>
    <row r="128" spans="1:18" s="21" customFormat="1" ht="99" customHeight="1">
      <c r="A128" s="18"/>
      <c r="B128" s="20"/>
      <c r="C128" s="22"/>
      <c r="D128" s="22"/>
      <c r="E128" s="22"/>
      <c r="F128" s="19"/>
      <c r="G128" s="19"/>
      <c r="H128" s="19"/>
      <c r="I128" s="19"/>
      <c r="J128" s="19"/>
      <c r="K128" s="19"/>
      <c r="L128" s="19"/>
      <c r="M128" s="20"/>
      <c r="N128" s="19"/>
      <c r="O128" s="19"/>
      <c r="P128" s="19"/>
      <c r="Q128" s="19"/>
      <c r="R128" s="19"/>
    </row>
    <row r="129" spans="1:18" s="21" customFormat="1" ht="87.75" customHeight="1">
      <c r="A129" s="18"/>
      <c r="B129" s="20"/>
      <c r="C129" s="22"/>
      <c r="D129" s="22"/>
      <c r="E129" s="22"/>
      <c r="F129" s="19"/>
      <c r="G129" s="19"/>
      <c r="H129" s="19"/>
      <c r="I129" s="19"/>
      <c r="J129" s="19"/>
      <c r="K129" s="19"/>
      <c r="L129" s="19"/>
      <c r="M129" s="20"/>
      <c r="N129" s="19"/>
      <c r="O129" s="19"/>
      <c r="P129" s="19"/>
      <c r="Q129" s="19"/>
      <c r="R129" s="19"/>
    </row>
    <row r="130" spans="1:18" s="21" customFormat="1" ht="108" customHeight="1">
      <c r="A130" s="18"/>
      <c r="B130" s="20"/>
      <c r="C130" s="22"/>
      <c r="D130" s="22"/>
      <c r="E130" s="22"/>
      <c r="F130" s="19"/>
      <c r="G130" s="19"/>
      <c r="H130" s="19"/>
      <c r="I130" s="19"/>
      <c r="J130" s="19"/>
      <c r="K130" s="19"/>
      <c r="L130" s="19"/>
      <c r="M130" s="20"/>
      <c r="N130" s="19"/>
      <c r="O130" s="19"/>
      <c r="P130" s="19"/>
      <c r="Q130" s="19"/>
      <c r="R130" s="19"/>
    </row>
    <row r="131" spans="1:18" s="21" customFormat="1" ht="92.25" customHeight="1">
      <c r="A131" s="18"/>
      <c r="B131" s="20"/>
      <c r="C131" s="22"/>
      <c r="D131" s="22"/>
      <c r="E131" s="22"/>
      <c r="F131" s="19"/>
      <c r="G131" s="19"/>
      <c r="H131" s="19"/>
      <c r="I131" s="19"/>
      <c r="J131" s="19"/>
      <c r="K131" s="19"/>
      <c r="L131" s="19"/>
      <c r="M131" s="20"/>
      <c r="N131" s="19"/>
      <c r="O131" s="19"/>
      <c r="P131" s="19"/>
      <c r="Q131" s="19"/>
      <c r="R131" s="19"/>
    </row>
    <row r="134" spans="1:13" s="19" customFormat="1" ht="21.75">
      <c r="A134" s="18"/>
      <c r="B134" s="20"/>
      <c r="C134" s="22"/>
      <c r="D134" s="22"/>
      <c r="E134" s="22"/>
      <c r="M134" s="20"/>
    </row>
    <row r="139" spans="1:18" s="21" customFormat="1" ht="99" customHeight="1">
      <c r="A139" s="18"/>
      <c r="B139" s="20"/>
      <c r="C139" s="22"/>
      <c r="D139" s="22"/>
      <c r="E139" s="22"/>
      <c r="F139" s="19"/>
      <c r="G139" s="19"/>
      <c r="H139" s="19"/>
      <c r="I139" s="19"/>
      <c r="J139" s="19"/>
      <c r="K139" s="19"/>
      <c r="L139" s="19"/>
      <c r="M139" s="20"/>
      <c r="N139" s="19"/>
      <c r="O139" s="19"/>
      <c r="P139" s="19"/>
      <c r="Q139" s="19"/>
      <c r="R139" s="19"/>
    </row>
    <row r="140" spans="1:19" s="21" customFormat="1" ht="131.25" customHeight="1">
      <c r="A140" s="18"/>
      <c r="B140" s="20"/>
      <c r="C140" s="22"/>
      <c r="D140" s="22"/>
      <c r="E140" s="22"/>
      <c r="F140" s="19"/>
      <c r="G140" s="19"/>
      <c r="H140" s="19"/>
      <c r="I140" s="19"/>
      <c r="J140" s="19"/>
      <c r="K140" s="19"/>
      <c r="L140" s="19"/>
      <c r="M140" s="20"/>
      <c r="N140" s="19"/>
      <c r="O140" s="19"/>
      <c r="P140" s="19"/>
      <c r="Q140" s="19"/>
      <c r="R140" s="19"/>
      <c r="S140" s="21" t="s">
        <v>273</v>
      </c>
    </row>
    <row r="141" spans="1:18" s="21" customFormat="1" ht="131.25" customHeight="1">
      <c r="A141" s="18"/>
      <c r="B141" s="20"/>
      <c r="C141" s="22"/>
      <c r="D141" s="22"/>
      <c r="E141" s="22"/>
      <c r="F141" s="19"/>
      <c r="G141" s="19"/>
      <c r="H141" s="19"/>
      <c r="I141" s="19"/>
      <c r="J141" s="19"/>
      <c r="K141" s="19"/>
      <c r="L141" s="19"/>
      <c r="M141" s="20"/>
      <c r="N141" s="19"/>
      <c r="O141" s="19"/>
      <c r="P141" s="19"/>
      <c r="Q141" s="19"/>
      <c r="R141" s="19"/>
    </row>
    <row r="142" spans="1:18" s="32" customFormat="1" ht="74.25" customHeight="1">
      <c r="A142" s="18"/>
      <c r="B142" s="20"/>
      <c r="C142" s="22"/>
      <c r="D142" s="22"/>
      <c r="E142" s="22"/>
      <c r="F142" s="19"/>
      <c r="G142" s="19"/>
      <c r="H142" s="19"/>
      <c r="I142" s="19"/>
      <c r="J142" s="19"/>
      <c r="K142" s="19"/>
      <c r="L142" s="19"/>
      <c r="M142" s="20"/>
      <c r="N142" s="19"/>
      <c r="O142" s="19"/>
      <c r="P142" s="19"/>
      <c r="Q142" s="19"/>
      <c r="R142" s="19"/>
    </row>
    <row r="144" spans="1:13" s="19" customFormat="1" ht="96" customHeight="1">
      <c r="A144" s="18"/>
      <c r="B144" s="20"/>
      <c r="C144" s="22"/>
      <c r="D144" s="22"/>
      <c r="E144" s="22"/>
      <c r="M144" s="20"/>
    </row>
    <row r="148" spans="1:18" s="21" customFormat="1" ht="131.25" customHeight="1">
      <c r="A148" s="18"/>
      <c r="B148" s="20"/>
      <c r="C148" s="22"/>
      <c r="D148" s="22"/>
      <c r="E148" s="22"/>
      <c r="F148" s="19"/>
      <c r="G148" s="19"/>
      <c r="H148" s="19"/>
      <c r="I148" s="19"/>
      <c r="J148" s="19"/>
      <c r="K148" s="19"/>
      <c r="L148" s="19"/>
      <c r="M148" s="20"/>
      <c r="N148" s="19"/>
      <c r="O148" s="19"/>
      <c r="P148" s="19"/>
      <c r="Q148" s="19"/>
      <c r="R148" s="19"/>
    </row>
    <row r="149" spans="1:18" s="21" customFormat="1" ht="131.25" customHeight="1">
      <c r="A149" s="18"/>
      <c r="B149" s="20"/>
      <c r="C149" s="22"/>
      <c r="D149" s="22"/>
      <c r="E149" s="22"/>
      <c r="F149" s="19"/>
      <c r="G149" s="19"/>
      <c r="H149" s="19"/>
      <c r="I149" s="19"/>
      <c r="J149" s="19"/>
      <c r="K149" s="19"/>
      <c r="L149" s="19"/>
      <c r="M149" s="20"/>
      <c r="N149" s="19"/>
      <c r="O149" s="19"/>
      <c r="P149" s="19"/>
      <c r="Q149" s="19"/>
      <c r="R149" s="19"/>
    </row>
    <row r="150" spans="1:18" s="32" customFormat="1" ht="72" customHeight="1">
      <c r="A150" s="18"/>
      <c r="B150" s="20"/>
      <c r="C150" s="22"/>
      <c r="D150" s="22"/>
      <c r="E150" s="22"/>
      <c r="F150" s="19"/>
      <c r="G150" s="19"/>
      <c r="H150" s="19"/>
      <c r="I150" s="19"/>
      <c r="J150" s="19"/>
      <c r="K150" s="19"/>
      <c r="L150" s="19"/>
      <c r="M150" s="20"/>
      <c r="N150" s="19"/>
      <c r="O150" s="19"/>
      <c r="P150" s="19"/>
      <c r="Q150" s="19"/>
      <c r="R150" s="19"/>
    </row>
    <row r="151" ht="141.75" customHeight="1"/>
    <row r="160" spans="1:13" s="19" customFormat="1" ht="83.25" customHeight="1">
      <c r="A160" s="18"/>
      <c r="B160" s="20"/>
      <c r="C160" s="22"/>
      <c r="D160" s="22"/>
      <c r="E160" s="22"/>
      <c r="M160" s="20"/>
    </row>
    <row r="161" spans="1:13" s="19" customFormat="1" ht="21.75">
      <c r="A161" s="18"/>
      <c r="B161" s="20"/>
      <c r="C161" s="22"/>
      <c r="D161" s="22"/>
      <c r="E161" s="22"/>
      <c r="M161" s="20"/>
    </row>
    <row r="167" spans="1:18" s="21" customFormat="1" ht="117.75" customHeight="1">
      <c r="A167" s="18"/>
      <c r="B167" s="20"/>
      <c r="C167" s="22"/>
      <c r="D167" s="22"/>
      <c r="E167" s="22"/>
      <c r="F167" s="19"/>
      <c r="G167" s="19"/>
      <c r="H167" s="19"/>
      <c r="I167" s="19"/>
      <c r="J167" s="19"/>
      <c r="K167" s="19"/>
      <c r="L167" s="19"/>
      <c r="M167" s="20"/>
      <c r="N167" s="19"/>
      <c r="O167" s="19"/>
      <c r="P167" s="19"/>
      <c r="Q167" s="19"/>
      <c r="R167" s="19"/>
    </row>
    <row r="177" spans="1:13" s="19" customFormat="1" ht="21.75">
      <c r="A177" s="18"/>
      <c r="B177" s="20"/>
      <c r="C177" s="22"/>
      <c r="D177" s="22"/>
      <c r="E177" s="22"/>
      <c r="M177" s="20"/>
    </row>
    <row r="185" spans="1:18" s="21" customFormat="1" ht="159.75" customHeight="1">
      <c r="A185" s="18"/>
      <c r="B185" s="20"/>
      <c r="C185" s="22"/>
      <c r="D185" s="22"/>
      <c r="E185" s="22"/>
      <c r="F185" s="19"/>
      <c r="G185" s="19"/>
      <c r="H185" s="19"/>
      <c r="I185" s="19"/>
      <c r="J185" s="19"/>
      <c r="K185" s="19"/>
      <c r="L185" s="19"/>
      <c r="M185" s="20"/>
      <c r="N185" s="19"/>
      <c r="O185" s="19"/>
      <c r="P185" s="19"/>
      <c r="Q185" s="19"/>
      <c r="R185" s="19"/>
    </row>
    <row r="186" spans="1:18" s="21" customFormat="1" ht="108" customHeight="1">
      <c r="A186" s="18"/>
      <c r="B186" s="20"/>
      <c r="C186" s="22"/>
      <c r="D186" s="22"/>
      <c r="E186" s="22"/>
      <c r="F186" s="19"/>
      <c r="G186" s="19"/>
      <c r="H186" s="19"/>
      <c r="I186" s="19"/>
      <c r="J186" s="19"/>
      <c r="K186" s="19"/>
      <c r="L186" s="19"/>
      <c r="M186" s="20"/>
      <c r="N186" s="19"/>
      <c r="O186" s="19"/>
      <c r="P186" s="19"/>
      <c r="Q186" s="19"/>
      <c r="R186" s="19"/>
    </row>
    <row r="189" spans="1:18" s="21" customFormat="1" ht="131.25" customHeight="1">
      <c r="A189" s="18"/>
      <c r="B189" s="20"/>
      <c r="C189" s="22"/>
      <c r="D189" s="22"/>
      <c r="E189" s="22"/>
      <c r="F189" s="19"/>
      <c r="G189" s="19"/>
      <c r="H189" s="19"/>
      <c r="I189" s="19"/>
      <c r="J189" s="19"/>
      <c r="K189" s="19"/>
      <c r="L189" s="19"/>
      <c r="M189" s="20"/>
      <c r="N189" s="19"/>
      <c r="O189" s="19"/>
      <c r="P189" s="19"/>
      <c r="Q189" s="19"/>
      <c r="R189" s="19"/>
    </row>
    <row r="190" spans="1:18" s="21" customFormat="1" ht="131.25" customHeight="1">
      <c r="A190" s="18"/>
      <c r="B190" s="20"/>
      <c r="C190" s="22"/>
      <c r="D190" s="22"/>
      <c r="E190" s="22"/>
      <c r="F190" s="19"/>
      <c r="G190" s="19"/>
      <c r="H190" s="19"/>
      <c r="I190" s="19"/>
      <c r="J190" s="19"/>
      <c r="K190" s="19"/>
      <c r="L190" s="19"/>
      <c r="M190" s="20"/>
      <c r="N190" s="19"/>
      <c r="O190" s="19"/>
      <c r="P190" s="19"/>
      <c r="Q190" s="19"/>
      <c r="R190" s="19"/>
    </row>
    <row r="191" spans="1:18" s="21" customFormat="1" ht="90" customHeight="1">
      <c r="A191" s="18"/>
      <c r="B191" s="20"/>
      <c r="C191" s="22"/>
      <c r="D191" s="22"/>
      <c r="E191" s="22"/>
      <c r="F191" s="19"/>
      <c r="G191" s="19"/>
      <c r="H191" s="19"/>
      <c r="I191" s="19"/>
      <c r="J191" s="19"/>
      <c r="K191" s="19"/>
      <c r="L191" s="19"/>
      <c r="M191" s="20"/>
      <c r="N191" s="19"/>
      <c r="O191" s="19"/>
      <c r="P191" s="19"/>
      <c r="Q191" s="19"/>
      <c r="R191" s="19"/>
    </row>
    <row r="192" spans="1:18" s="21" customFormat="1" ht="111.75" customHeight="1">
      <c r="A192" s="18"/>
      <c r="B192" s="20"/>
      <c r="C192" s="22"/>
      <c r="D192" s="22"/>
      <c r="E192" s="22"/>
      <c r="F192" s="19"/>
      <c r="G192" s="19"/>
      <c r="H192" s="19"/>
      <c r="I192" s="19"/>
      <c r="J192" s="19"/>
      <c r="K192" s="19"/>
      <c r="L192" s="19"/>
      <c r="M192" s="20"/>
      <c r="N192" s="19"/>
      <c r="O192" s="19"/>
      <c r="P192" s="19"/>
      <c r="Q192" s="19"/>
      <c r="R192" s="19"/>
    </row>
    <row r="193" spans="1:18" s="21" customFormat="1" ht="90" customHeight="1">
      <c r="A193" s="18"/>
      <c r="B193" s="20"/>
      <c r="C193" s="22"/>
      <c r="D193" s="22"/>
      <c r="E193" s="22"/>
      <c r="F193" s="19"/>
      <c r="G193" s="19"/>
      <c r="H193" s="19"/>
      <c r="I193" s="19"/>
      <c r="J193" s="19"/>
      <c r="K193" s="19"/>
      <c r="L193" s="19"/>
      <c r="M193" s="20"/>
      <c r="N193" s="19"/>
      <c r="O193" s="19"/>
      <c r="P193" s="19"/>
      <c r="Q193" s="19"/>
      <c r="R193" s="19"/>
    </row>
    <row r="199" spans="1:18" s="21" customFormat="1" ht="117.75" customHeight="1">
      <c r="A199" s="18"/>
      <c r="B199" s="20"/>
      <c r="C199" s="22"/>
      <c r="D199" s="22"/>
      <c r="E199" s="22"/>
      <c r="F199" s="19"/>
      <c r="G199" s="19"/>
      <c r="H199" s="19"/>
      <c r="I199" s="19"/>
      <c r="J199" s="19"/>
      <c r="K199" s="19"/>
      <c r="L199" s="19"/>
      <c r="M199" s="20"/>
      <c r="N199" s="19"/>
      <c r="O199" s="19"/>
      <c r="P199" s="19"/>
      <c r="Q199" s="19"/>
      <c r="R199" s="19"/>
    </row>
    <row r="200" spans="1:18" s="21" customFormat="1" ht="117.75" customHeight="1">
      <c r="A200" s="18"/>
      <c r="B200" s="20"/>
      <c r="C200" s="22"/>
      <c r="D200" s="22"/>
      <c r="E200" s="22"/>
      <c r="F200" s="19"/>
      <c r="G200" s="19"/>
      <c r="H200" s="19"/>
      <c r="I200" s="19"/>
      <c r="J200" s="19"/>
      <c r="K200" s="19"/>
      <c r="L200" s="19"/>
      <c r="M200" s="20"/>
      <c r="N200" s="19"/>
      <c r="O200" s="19"/>
      <c r="P200" s="19"/>
      <c r="Q200" s="19"/>
      <c r="R200" s="19"/>
    </row>
    <row r="201" spans="1:18" s="21" customFormat="1" ht="21.75">
      <c r="A201" s="18"/>
      <c r="B201" s="20"/>
      <c r="C201" s="22"/>
      <c r="D201" s="22"/>
      <c r="E201" s="22"/>
      <c r="F201" s="19"/>
      <c r="G201" s="19"/>
      <c r="H201" s="19"/>
      <c r="I201" s="19"/>
      <c r="J201" s="19"/>
      <c r="K201" s="19"/>
      <c r="L201" s="19"/>
      <c r="M201" s="20"/>
      <c r="N201" s="19"/>
      <c r="O201" s="19"/>
      <c r="P201" s="19"/>
      <c r="Q201" s="19"/>
      <c r="R201" s="19"/>
    </row>
    <row r="202" spans="1:18" s="21" customFormat="1" ht="21.75">
      <c r="A202" s="18"/>
      <c r="B202" s="20"/>
      <c r="C202" s="22"/>
      <c r="D202" s="22"/>
      <c r="E202" s="22"/>
      <c r="F202" s="19"/>
      <c r="G202" s="19"/>
      <c r="H202" s="19"/>
      <c r="I202" s="19"/>
      <c r="J202" s="19"/>
      <c r="K202" s="19"/>
      <c r="L202" s="19"/>
      <c r="M202" s="20"/>
      <c r="N202" s="19"/>
      <c r="O202" s="19"/>
      <c r="P202" s="19"/>
      <c r="Q202" s="19"/>
      <c r="R202" s="19"/>
    </row>
    <row r="203" spans="1:13" s="19" customFormat="1" ht="21.75">
      <c r="A203" s="18"/>
      <c r="B203" s="20"/>
      <c r="C203" s="22"/>
      <c r="D203" s="22"/>
      <c r="E203" s="22"/>
      <c r="M203" s="20"/>
    </row>
    <row r="204" spans="1:13" s="19" customFormat="1" ht="21.75">
      <c r="A204" s="18"/>
      <c r="B204" s="20"/>
      <c r="C204" s="22"/>
      <c r="D204" s="22"/>
      <c r="E204" s="22"/>
      <c r="M204" s="20"/>
    </row>
    <row r="213" ht="21.75"/>
    <row r="214" ht="21.75"/>
    <row r="215" ht="21.75"/>
    <row r="216" ht="21.75"/>
    <row r="217" ht="21.75"/>
    <row r="218" spans="1:13" s="19" customFormat="1" ht="21.75">
      <c r="A218" s="18"/>
      <c r="B218" s="20"/>
      <c r="C218" s="22"/>
      <c r="D218" s="22"/>
      <c r="E218" s="22"/>
      <c r="M218" s="20"/>
    </row>
    <row r="219" spans="1:13" s="19" customFormat="1" ht="21.75">
      <c r="A219" s="18"/>
      <c r="B219" s="20"/>
      <c r="C219" s="22"/>
      <c r="D219" s="22"/>
      <c r="E219" s="22"/>
      <c r="M219" s="20"/>
    </row>
    <row r="220" ht="21.75"/>
    <row r="221" ht="21.75"/>
    <row r="222" ht="21.75"/>
    <row r="223" ht="21.75"/>
    <row r="224" ht="21.75"/>
    <row r="225" spans="1:18" s="21" customFormat="1" ht="131.25" customHeight="1">
      <c r="A225" s="18"/>
      <c r="B225" s="20"/>
      <c r="C225" s="22"/>
      <c r="D225" s="22"/>
      <c r="E225" s="22"/>
      <c r="F225" s="19"/>
      <c r="G225" s="19"/>
      <c r="H225" s="19"/>
      <c r="I225" s="19"/>
      <c r="J225" s="19"/>
      <c r="K225" s="19"/>
      <c r="L225" s="19"/>
      <c r="M225" s="20"/>
      <c r="N225" s="19"/>
      <c r="O225" s="19"/>
      <c r="P225" s="19"/>
      <c r="Q225" s="19"/>
      <c r="R225" s="19"/>
    </row>
    <row r="226" ht="21.75"/>
    <row r="227" ht="130.5" customHeight="1"/>
    <row r="228" ht="21.75"/>
    <row r="229" ht="21.75"/>
    <row r="230" spans="1:18" s="21" customFormat="1" ht="21.75">
      <c r="A230" s="18"/>
      <c r="B230" s="20"/>
      <c r="C230" s="22"/>
      <c r="D230" s="22"/>
      <c r="E230" s="22"/>
      <c r="F230" s="19"/>
      <c r="G230" s="19"/>
      <c r="H230" s="19"/>
      <c r="I230" s="19"/>
      <c r="J230" s="19"/>
      <c r="K230" s="19"/>
      <c r="L230" s="19"/>
      <c r="M230" s="20"/>
      <c r="N230" s="19"/>
      <c r="O230" s="19"/>
      <c r="P230" s="19"/>
      <c r="Q230" s="19"/>
      <c r="R230" s="19"/>
    </row>
    <row r="231" spans="1:18" s="21" customFormat="1" ht="21.75">
      <c r="A231" s="18"/>
      <c r="B231" s="20"/>
      <c r="C231" s="22"/>
      <c r="D231" s="22"/>
      <c r="E231" s="22"/>
      <c r="F231" s="19"/>
      <c r="G231" s="19"/>
      <c r="H231" s="19"/>
      <c r="I231" s="19"/>
      <c r="J231" s="19"/>
      <c r="K231" s="19"/>
      <c r="L231" s="19"/>
      <c r="M231" s="20"/>
      <c r="N231" s="19"/>
      <c r="O231" s="19"/>
      <c r="P231" s="19"/>
      <c r="Q231" s="19"/>
      <c r="R231" s="19"/>
    </row>
    <row r="232" spans="1:18" s="21" customFormat="1" ht="21.75">
      <c r="A232" s="18"/>
      <c r="B232" s="20"/>
      <c r="C232" s="22"/>
      <c r="D232" s="22"/>
      <c r="E232" s="22"/>
      <c r="F232" s="19"/>
      <c r="G232" s="19"/>
      <c r="H232" s="19"/>
      <c r="I232" s="19"/>
      <c r="J232" s="19"/>
      <c r="K232" s="19"/>
      <c r="L232" s="19"/>
      <c r="M232" s="20"/>
      <c r="N232" s="19"/>
      <c r="O232" s="19"/>
      <c r="P232" s="19"/>
      <c r="Q232" s="19"/>
      <c r="R232" s="19"/>
    </row>
    <row r="233" spans="1:13" s="19" customFormat="1" ht="21.75">
      <c r="A233" s="18"/>
      <c r="B233" s="20"/>
      <c r="C233" s="22"/>
      <c r="D233" s="22"/>
      <c r="E233" s="22"/>
      <c r="M233" s="20"/>
    </row>
    <row r="234" ht="21.75"/>
    <row r="235" spans="1:13" s="19" customFormat="1" ht="21.75">
      <c r="A235" s="18"/>
      <c r="B235" s="20"/>
      <c r="C235" s="22"/>
      <c r="D235" s="22"/>
      <c r="E235" s="22"/>
      <c r="M235" s="20"/>
    </row>
    <row r="236" ht="21.75"/>
    <row r="237" ht="21.75"/>
    <row r="238" ht="21.75"/>
    <row r="239" ht="21.75"/>
    <row r="240" ht="21.75"/>
    <row r="241" spans="1:18" s="21" customFormat="1" ht="21.75">
      <c r="A241" s="18"/>
      <c r="B241" s="20"/>
      <c r="C241" s="22"/>
      <c r="D241" s="22"/>
      <c r="E241" s="22"/>
      <c r="F241" s="19"/>
      <c r="G241" s="19"/>
      <c r="H241" s="19"/>
      <c r="I241" s="19"/>
      <c r="J241" s="19"/>
      <c r="K241" s="19"/>
      <c r="L241" s="19"/>
      <c r="M241" s="20"/>
      <c r="N241" s="19"/>
      <c r="O241" s="19"/>
      <c r="P241" s="19"/>
      <c r="Q241" s="19"/>
      <c r="R241" s="19"/>
    </row>
    <row r="242" ht="21.75"/>
    <row r="243" ht="21.75"/>
    <row r="244" spans="1:18" s="21" customFormat="1" ht="117.75" customHeight="1">
      <c r="A244" s="18"/>
      <c r="B244" s="20"/>
      <c r="C244" s="22"/>
      <c r="D244" s="22"/>
      <c r="E244" s="22"/>
      <c r="F244" s="19"/>
      <c r="G244" s="19"/>
      <c r="H244" s="19"/>
      <c r="I244" s="19"/>
      <c r="J244" s="19"/>
      <c r="K244" s="19"/>
      <c r="L244" s="19"/>
      <c r="M244" s="20"/>
      <c r="N244" s="19"/>
      <c r="O244" s="19"/>
      <c r="P244" s="19"/>
      <c r="Q244" s="19"/>
      <c r="R244" s="19"/>
    </row>
    <row r="245" ht="21.75"/>
    <row r="246" spans="1:13" s="19" customFormat="1" ht="21.75">
      <c r="A246" s="18"/>
      <c r="B246" s="20"/>
      <c r="C246" s="22"/>
      <c r="D246" s="22"/>
      <c r="E246" s="22"/>
      <c r="M246" s="20"/>
    </row>
    <row r="247" ht="21.75"/>
    <row r="248" ht="21.75"/>
    <row r="249" ht="21.75"/>
    <row r="250" ht="21.75"/>
    <row r="251" ht="21.75"/>
    <row r="252" ht="21.75"/>
    <row r="253" ht="21.75"/>
    <row r="254" ht="21.75"/>
    <row r="255" ht="21.75"/>
    <row r="256" ht="21.75"/>
    <row r="257" ht="21.75"/>
    <row r="258" ht="21.75"/>
    <row r="259" ht="21.75"/>
    <row r="260" ht="21.75"/>
    <row r="261" ht="21.75"/>
    <row r="262" ht="21.75"/>
    <row r="263" ht="21.75"/>
    <row r="264" ht="21.75"/>
    <row r="265" ht="21.75"/>
    <row r="266" ht="21.75"/>
    <row r="267" ht="21.75"/>
    <row r="268" ht="21.75"/>
    <row r="269" ht="21.75"/>
    <row r="270" spans="1:13" s="19" customFormat="1" ht="21.75">
      <c r="A270" s="18"/>
      <c r="B270" s="20"/>
      <c r="C270" s="22"/>
      <c r="D270" s="22"/>
      <c r="E270" s="22"/>
      <c r="M270" s="20"/>
    </row>
    <row r="271" ht="21.75"/>
    <row r="272" ht="21.75"/>
    <row r="273" ht="21.75"/>
    <row r="274" ht="21.75"/>
    <row r="275" ht="21.75"/>
    <row r="276" ht="21.75"/>
    <row r="277" ht="21.75"/>
    <row r="278" ht="21.75"/>
    <row r="279" ht="21.75"/>
    <row r="280" ht="21.75"/>
    <row r="281" ht="21.75"/>
    <row r="282" ht="21.75"/>
    <row r="283" ht="21.75"/>
    <row r="284" ht="21.75"/>
    <row r="285" ht="21.75"/>
    <row r="286" ht="21.75"/>
    <row r="287" ht="21.75"/>
    <row r="288" ht="21.75"/>
    <row r="302" ht="21.75"/>
    <row r="303" spans="1:18" s="21" customFormat="1" ht="125.25" customHeight="1">
      <c r="A303" s="18"/>
      <c r="B303" s="20"/>
      <c r="C303" s="22"/>
      <c r="D303" s="22"/>
      <c r="E303" s="22"/>
      <c r="F303" s="19"/>
      <c r="G303" s="19"/>
      <c r="H303" s="19"/>
      <c r="I303" s="19"/>
      <c r="J303" s="19"/>
      <c r="K303" s="19"/>
      <c r="L303" s="19"/>
      <c r="M303" s="20"/>
      <c r="N303" s="19"/>
      <c r="O303" s="19"/>
      <c r="P303" s="19"/>
      <c r="Q303" s="19"/>
      <c r="R303" s="19"/>
    </row>
    <row r="304" spans="1:18" s="21" customFormat="1" ht="131.25" customHeight="1">
      <c r="A304" s="18"/>
      <c r="B304" s="20"/>
      <c r="C304" s="22"/>
      <c r="D304" s="22"/>
      <c r="E304" s="22"/>
      <c r="F304" s="19"/>
      <c r="G304" s="19"/>
      <c r="H304" s="19"/>
      <c r="I304" s="19"/>
      <c r="J304" s="19"/>
      <c r="K304" s="19"/>
      <c r="L304" s="19"/>
      <c r="M304" s="20"/>
      <c r="N304" s="19"/>
      <c r="O304" s="19"/>
      <c r="P304" s="19"/>
      <c r="Q304" s="19"/>
      <c r="R304" s="19"/>
    </row>
    <row r="306" spans="1:13" s="19" customFormat="1" ht="21.75">
      <c r="A306" s="18"/>
      <c r="B306" s="20"/>
      <c r="C306" s="22"/>
      <c r="D306" s="22"/>
      <c r="E306" s="22"/>
      <c r="M306" s="20"/>
    </row>
    <row r="308" ht="21.75"/>
    <row r="309" ht="21.75"/>
    <row r="310" ht="21.75"/>
    <row r="311" spans="1:13" s="19" customFormat="1" ht="21.75">
      <c r="A311" s="18"/>
      <c r="B311" s="20"/>
      <c r="C311" s="22"/>
      <c r="D311" s="22"/>
      <c r="E311" s="22"/>
      <c r="M311" s="20"/>
    </row>
    <row r="312" spans="1:13" s="19" customFormat="1" ht="21.75">
      <c r="A312" s="18"/>
      <c r="B312" s="20"/>
      <c r="C312" s="22"/>
      <c r="D312" s="22"/>
      <c r="E312" s="22"/>
      <c r="M312" s="20"/>
    </row>
    <row r="313" spans="1:13" s="19" customFormat="1" ht="21.75">
      <c r="A313" s="18"/>
      <c r="B313" s="20"/>
      <c r="C313" s="22"/>
      <c r="D313" s="22"/>
      <c r="E313" s="22"/>
      <c r="M313" s="20"/>
    </row>
    <row r="316" spans="1:18" s="21" customFormat="1" ht="117.75" customHeight="1">
      <c r="A316" s="18"/>
      <c r="B316" s="20"/>
      <c r="C316" s="22"/>
      <c r="D316" s="22"/>
      <c r="E316" s="22"/>
      <c r="F316" s="19"/>
      <c r="G316" s="19"/>
      <c r="H316" s="19"/>
      <c r="I316" s="19"/>
      <c r="J316" s="19"/>
      <c r="K316" s="19"/>
      <c r="L316" s="19"/>
      <c r="M316" s="20"/>
      <c r="N316" s="19"/>
      <c r="O316" s="19"/>
      <c r="P316" s="19"/>
      <c r="Q316" s="19"/>
      <c r="R316" s="19"/>
    </row>
    <row r="317" spans="1:13" s="19" customFormat="1" ht="21.75">
      <c r="A317" s="18"/>
      <c r="B317" s="20"/>
      <c r="C317" s="22"/>
      <c r="D317" s="22"/>
      <c r="E317" s="22"/>
      <c r="M317" s="20"/>
    </row>
    <row r="321" spans="1:13" s="19" customFormat="1" ht="95.25" customHeight="1">
      <c r="A321" s="18"/>
      <c r="B321" s="20"/>
      <c r="C321" s="22"/>
      <c r="D321" s="22"/>
      <c r="E321" s="22"/>
      <c r="M321" s="20"/>
    </row>
    <row r="322" spans="1:18" s="21" customFormat="1" ht="89.25" customHeight="1">
      <c r="A322" s="18"/>
      <c r="B322" s="20"/>
      <c r="C322" s="22"/>
      <c r="D322" s="22"/>
      <c r="E322" s="22"/>
      <c r="F322" s="19"/>
      <c r="G322" s="19"/>
      <c r="H322" s="19"/>
      <c r="I322" s="19"/>
      <c r="J322" s="19"/>
      <c r="K322" s="19"/>
      <c r="L322" s="19"/>
      <c r="M322" s="20"/>
      <c r="N322" s="19"/>
      <c r="O322" s="19"/>
      <c r="P322" s="19"/>
      <c r="Q322" s="19"/>
      <c r="R322" s="19"/>
    </row>
    <row r="323" spans="1:18" s="21" customFormat="1" ht="125.25" customHeight="1">
      <c r="A323" s="18"/>
      <c r="B323" s="20"/>
      <c r="C323" s="22"/>
      <c r="D323" s="22"/>
      <c r="E323" s="22"/>
      <c r="F323" s="19"/>
      <c r="G323" s="19"/>
      <c r="H323" s="19"/>
      <c r="I323" s="19"/>
      <c r="J323" s="19"/>
      <c r="K323" s="19"/>
      <c r="L323" s="19"/>
      <c r="M323" s="20"/>
      <c r="N323" s="19"/>
      <c r="O323" s="19"/>
      <c r="P323" s="19"/>
      <c r="Q323" s="19"/>
      <c r="R323" s="19"/>
    </row>
    <row r="324" spans="1:18" s="21" customFormat="1" ht="131.25" customHeight="1">
      <c r="A324" s="18"/>
      <c r="B324" s="20"/>
      <c r="C324" s="22"/>
      <c r="D324" s="22"/>
      <c r="E324" s="22"/>
      <c r="F324" s="19"/>
      <c r="G324" s="19"/>
      <c r="H324" s="19"/>
      <c r="I324" s="19"/>
      <c r="J324" s="19"/>
      <c r="K324" s="19"/>
      <c r="L324" s="19"/>
      <c r="M324" s="20"/>
      <c r="N324" s="19"/>
      <c r="O324" s="19"/>
      <c r="P324" s="19"/>
      <c r="Q324" s="19"/>
      <c r="R324" s="19"/>
    </row>
    <row r="325" spans="1:18" s="21" customFormat="1" ht="131.25" customHeight="1">
      <c r="A325" s="18"/>
      <c r="B325" s="20"/>
      <c r="C325" s="22"/>
      <c r="D325" s="22"/>
      <c r="E325" s="22"/>
      <c r="F325" s="19"/>
      <c r="G325" s="19"/>
      <c r="H325" s="19"/>
      <c r="I325" s="19"/>
      <c r="J325" s="19"/>
      <c r="K325" s="19"/>
      <c r="L325" s="19"/>
      <c r="M325" s="20"/>
      <c r="N325" s="19"/>
      <c r="O325" s="19"/>
      <c r="P325" s="19"/>
      <c r="Q325" s="19"/>
      <c r="R325" s="19"/>
    </row>
    <row r="326" spans="1:18" s="21" customFormat="1" ht="131.25" customHeight="1">
      <c r="A326" s="18"/>
      <c r="B326" s="20"/>
      <c r="C326" s="22"/>
      <c r="D326" s="22"/>
      <c r="E326" s="22"/>
      <c r="F326" s="19"/>
      <c r="G326" s="19"/>
      <c r="H326" s="19"/>
      <c r="I326" s="19"/>
      <c r="J326" s="19"/>
      <c r="K326" s="19"/>
      <c r="L326" s="19"/>
      <c r="M326" s="20"/>
      <c r="N326" s="19"/>
      <c r="O326" s="19"/>
      <c r="P326" s="19"/>
      <c r="Q326" s="19"/>
      <c r="R326" s="19"/>
    </row>
    <row r="327" spans="1:18" s="21" customFormat="1" ht="131.25" customHeight="1">
      <c r="A327" s="18"/>
      <c r="B327" s="20"/>
      <c r="C327" s="22"/>
      <c r="D327" s="22"/>
      <c r="E327" s="22"/>
      <c r="F327" s="19"/>
      <c r="G327" s="19"/>
      <c r="H327" s="19"/>
      <c r="I327" s="19"/>
      <c r="J327" s="19"/>
      <c r="K327" s="19"/>
      <c r="L327" s="19"/>
      <c r="M327" s="20"/>
      <c r="N327" s="19"/>
      <c r="O327" s="19"/>
      <c r="P327" s="19"/>
      <c r="Q327" s="19"/>
      <c r="R327" s="19"/>
    </row>
    <row r="328" spans="1:18" s="21" customFormat="1" ht="131.25" customHeight="1">
      <c r="A328" s="18"/>
      <c r="B328" s="20"/>
      <c r="C328" s="22"/>
      <c r="D328" s="22"/>
      <c r="E328" s="22"/>
      <c r="F328" s="19"/>
      <c r="G328" s="19"/>
      <c r="H328" s="19"/>
      <c r="I328" s="19"/>
      <c r="J328" s="19"/>
      <c r="K328" s="19"/>
      <c r="L328" s="19"/>
      <c r="M328" s="20"/>
      <c r="N328" s="19"/>
      <c r="O328" s="19"/>
      <c r="P328" s="19"/>
      <c r="Q328" s="19"/>
      <c r="R328" s="19"/>
    </row>
    <row r="329" spans="1:18" s="21" customFormat="1" ht="131.25" customHeight="1">
      <c r="A329" s="18"/>
      <c r="B329" s="20"/>
      <c r="C329" s="22"/>
      <c r="D329" s="22"/>
      <c r="E329" s="22"/>
      <c r="F329" s="19"/>
      <c r="G329" s="19"/>
      <c r="H329" s="19"/>
      <c r="I329" s="19"/>
      <c r="J329" s="19"/>
      <c r="K329" s="19"/>
      <c r="L329" s="19"/>
      <c r="M329" s="20"/>
      <c r="N329" s="19"/>
      <c r="O329" s="19"/>
      <c r="P329" s="19"/>
      <c r="Q329" s="19"/>
      <c r="R329" s="19"/>
    </row>
    <row r="330" spans="1:18" s="21" customFormat="1" ht="131.25" customHeight="1">
      <c r="A330" s="18"/>
      <c r="B330" s="20"/>
      <c r="C330" s="22"/>
      <c r="D330" s="22"/>
      <c r="E330" s="22"/>
      <c r="F330" s="19"/>
      <c r="G330" s="19"/>
      <c r="H330" s="19"/>
      <c r="I330" s="19"/>
      <c r="J330" s="19"/>
      <c r="K330" s="19"/>
      <c r="L330" s="19"/>
      <c r="M330" s="20"/>
      <c r="N330" s="19"/>
      <c r="O330" s="19"/>
      <c r="P330" s="19"/>
      <c r="Q330" s="19"/>
      <c r="R330" s="19"/>
    </row>
    <row r="331" spans="1:18" s="32" customFormat="1" ht="24">
      <c r="A331" s="18"/>
      <c r="B331" s="20"/>
      <c r="C331" s="22"/>
      <c r="D331" s="22"/>
      <c r="E331" s="22"/>
      <c r="F331" s="19"/>
      <c r="G331" s="19"/>
      <c r="H331" s="19"/>
      <c r="I331" s="19"/>
      <c r="J331" s="19"/>
      <c r="K331" s="19"/>
      <c r="L331" s="19"/>
      <c r="M331" s="20"/>
      <c r="N331" s="19"/>
      <c r="O331" s="19"/>
      <c r="P331" s="19"/>
      <c r="Q331" s="19"/>
      <c r="R331" s="19"/>
    </row>
    <row r="332" spans="1:18" s="21" customFormat="1" ht="99" customHeight="1">
      <c r="A332" s="18"/>
      <c r="B332" s="20"/>
      <c r="C332" s="22"/>
      <c r="D332" s="22"/>
      <c r="E332" s="22"/>
      <c r="F332" s="19"/>
      <c r="G332" s="19"/>
      <c r="H332" s="19"/>
      <c r="I332" s="19"/>
      <c r="J332" s="19"/>
      <c r="K332" s="19"/>
      <c r="L332" s="19"/>
      <c r="M332" s="20"/>
      <c r="N332" s="19"/>
      <c r="O332" s="19"/>
      <c r="P332" s="19"/>
      <c r="Q332" s="19"/>
      <c r="R332" s="19"/>
    </row>
    <row r="336" spans="1:13" s="19" customFormat="1" ht="21.75">
      <c r="A336" s="18"/>
      <c r="B336" s="20"/>
      <c r="C336" s="22"/>
      <c r="D336" s="22"/>
      <c r="E336" s="22"/>
      <c r="M336" s="20"/>
    </row>
    <row r="345" ht="21.75"/>
    <row r="346" ht="21.75"/>
    <row r="349" ht="21.75"/>
    <row r="351" ht="21.75"/>
    <row r="356" ht="21.75"/>
    <row r="381" spans="1:18" s="32" customFormat="1" ht="24">
      <c r="A381" s="18"/>
      <c r="B381" s="20"/>
      <c r="C381" s="22"/>
      <c r="D381" s="22"/>
      <c r="E381" s="22"/>
      <c r="F381" s="19"/>
      <c r="G381" s="19"/>
      <c r="H381" s="19"/>
      <c r="I381" s="19"/>
      <c r="J381" s="19"/>
      <c r="K381" s="19"/>
      <c r="L381" s="19"/>
      <c r="M381" s="20"/>
      <c r="N381" s="19"/>
      <c r="O381" s="19"/>
      <c r="P381" s="19"/>
      <c r="Q381" s="19"/>
      <c r="R381" s="19"/>
    </row>
    <row r="427" ht="138.75" customHeight="1"/>
    <row r="445" spans="1:18" s="21" customFormat="1" ht="117.75" customHeight="1">
      <c r="A445" s="18"/>
      <c r="B445" s="20"/>
      <c r="C445" s="22"/>
      <c r="D445" s="22"/>
      <c r="E445" s="22"/>
      <c r="F445" s="19"/>
      <c r="G445" s="19"/>
      <c r="H445" s="19"/>
      <c r="I445" s="19"/>
      <c r="J445" s="19"/>
      <c r="K445" s="19"/>
      <c r="L445" s="19"/>
      <c r="M445" s="20"/>
      <c r="N445" s="19"/>
      <c r="O445" s="19"/>
      <c r="P445" s="19"/>
      <c r="Q445" s="19"/>
      <c r="R445" s="19"/>
    </row>
    <row r="446" spans="1:18" s="21" customFormat="1" ht="144.75" customHeight="1">
      <c r="A446" s="18"/>
      <c r="B446" s="20"/>
      <c r="C446" s="22"/>
      <c r="D446" s="22"/>
      <c r="E446" s="22"/>
      <c r="F446" s="19"/>
      <c r="G446" s="19"/>
      <c r="H446" s="19"/>
      <c r="I446" s="19"/>
      <c r="J446" s="19"/>
      <c r="K446" s="19"/>
      <c r="L446" s="19"/>
      <c r="M446" s="20"/>
      <c r="N446" s="19"/>
      <c r="O446" s="19"/>
      <c r="P446" s="19"/>
      <c r="Q446" s="19"/>
      <c r="R446" s="19"/>
    </row>
    <row r="447" spans="1:18" s="21" customFormat="1" ht="118.5" customHeight="1">
      <c r="A447" s="18"/>
      <c r="B447" s="20"/>
      <c r="C447" s="22"/>
      <c r="D447" s="22"/>
      <c r="E447" s="22"/>
      <c r="F447" s="19"/>
      <c r="G447" s="19"/>
      <c r="H447" s="19"/>
      <c r="I447" s="19"/>
      <c r="J447" s="19"/>
      <c r="K447" s="19"/>
      <c r="L447" s="19"/>
      <c r="M447" s="20"/>
      <c r="N447" s="19"/>
      <c r="O447" s="19"/>
      <c r="P447" s="19"/>
      <c r="Q447" s="19"/>
      <c r="R447" s="19"/>
    </row>
    <row r="448" spans="1:18" s="21" customFormat="1" ht="117.75" customHeight="1">
      <c r="A448" s="18"/>
      <c r="B448" s="20"/>
      <c r="C448" s="22"/>
      <c r="D448" s="22"/>
      <c r="E448" s="22"/>
      <c r="F448" s="19"/>
      <c r="G448" s="19"/>
      <c r="H448" s="19"/>
      <c r="I448" s="19"/>
      <c r="J448" s="19"/>
      <c r="K448" s="19"/>
      <c r="L448" s="19"/>
      <c r="M448" s="20"/>
      <c r="N448" s="19"/>
      <c r="O448" s="19"/>
      <c r="P448" s="19"/>
      <c r="Q448" s="19"/>
      <c r="R448" s="19"/>
    </row>
    <row r="449" spans="1:18" s="21" customFormat="1" ht="117.75" customHeight="1">
      <c r="A449" s="18"/>
      <c r="B449" s="20"/>
      <c r="C449" s="22"/>
      <c r="D449" s="22"/>
      <c r="E449" s="22"/>
      <c r="F449" s="19"/>
      <c r="G449" s="19"/>
      <c r="H449" s="19"/>
      <c r="I449" s="19"/>
      <c r="J449" s="19"/>
      <c r="K449" s="19"/>
      <c r="L449" s="19"/>
      <c r="M449" s="20"/>
      <c r="N449" s="19"/>
      <c r="O449" s="19"/>
      <c r="P449" s="19"/>
      <c r="Q449" s="19"/>
      <c r="R449" s="19"/>
    </row>
    <row r="450" spans="1:18" s="21" customFormat="1" ht="117.75" customHeight="1">
      <c r="A450" s="18"/>
      <c r="B450" s="20"/>
      <c r="C450" s="22"/>
      <c r="D450" s="22"/>
      <c r="E450" s="22"/>
      <c r="F450" s="19"/>
      <c r="G450" s="19"/>
      <c r="H450" s="19"/>
      <c r="I450" s="19"/>
      <c r="J450" s="19"/>
      <c r="K450" s="19"/>
      <c r="L450" s="19"/>
      <c r="M450" s="20"/>
      <c r="N450" s="19"/>
      <c r="O450" s="19"/>
      <c r="P450" s="19"/>
      <c r="Q450" s="19"/>
      <c r="R450" s="19"/>
    </row>
    <row r="451" spans="1:18" s="21" customFormat="1" ht="117.75" customHeight="1">
      <c r="A451" s="18"/>
      <c r="B451" s="20"/>
      <c r="C451" s="22"/>
      <c r="D451" s="22"/>
      <c r="E451" s="22"/>
      <c r="F451" s="19"/>
      <c r="G451" s="19"/>
      <c r="H451" s="19"/>
      <c r="I451" s="19"/>
      <c r="J451" s="19"/>
      <c r="K451" s="19"/>
      <c r="L451" s="19"/>
      <c r="M451" s="20"/>
      <c r="N451" s="19"/>
      <c r="O451" s="19"/>
      <c r="P451" s="19"/>
      <c r="Q451" s="19"/>
      <c r="R451" s="19"/>
    </row>
    <row r="452" spans="1:18" s="21" customFormat="1" ht="117.75" customHeight="1">
      <c r="A452" s="18"/>
      <c r="B452" s="20"/>
      <c r="C452" s="22"/>
      <c r="D452" s="22"/>
      <c r="E452" s="22"/>
      <c r="F452" s="19"/>
      <c r="G452" s="19"/>
      <c r="H452" s="19"/>
      <c r="I452" s="19"/>
      <c r="J452" s="19"/>
      <c r="K452" s="19"/>
      <c r="L452" s="19"/>
      <c r="M452" s="20"/>
      <c r="N452" s="19"/>
      <c r="O452" s="19"/>
      <c r="P452" s="19"/>
      <c r="Q452" s="19"/>
      <c r="R452" s="19"/>
    </row>
    <row r="453" spans="1:18" s="21" customFormat="1" ht="117.75" customHeight="1">
      <c r="A453" s="18"/>
      <c r="B453" s="20"/>
      <c r="C453" s="22"/>
      <c r="D453" s="22"/>
      <c r="E453" s="22"/>
      <c r="F453" s="19"/>
      <c r="G453" s="19"/>
      <c r="H453" s="19"/>
      <c r="I453" s="19"/>
      <c r="J453" s="19"/>
      <c r="K453" s="19"/>
      <c r="L453" s="19"/>
      <c r="M453" s="20"/>
      <c r="N453" s="19"/>
      <c r="O453" s="19"/>
      <c r="P453" s="19"/>
      <c r="Q453" s="19"/>
      <c r="R453" s="19"/>
    </row>
    <row r="454" spans="1:18" s="21" customFormat="1" ht="117.75" customHeight="1">
      <c r="A454" s="18"/>
      <c r="B454" s="20"/>
      <c r="C454" s="22"/>
      <c r="D454" s="22"/>
      <c r="E454" s="22"/>
      <c r="F454" s="19"/>
      <c r="G454" s="19"/>
      <c r="H454" s="19"/>
      <c r="I454" s="19"/>
      <c r="J454" s="19"/>
      <c r="K454" s="19"/>
      <c r="L454" s="19"/>
      <c r="M454" s="20"/>
      <c r="N454" s="19"/>
      <c r="O454" s="19"/>
      <c r="P454" s="19"/>
      <c r="Q454" s="19"/>
      <c r="R454" s="19"/>
    </row>
    <row r="455" spans="1:18" s="21" customFormat="1" ht="138.75" customHeight="1">
      <c r="A455" s="18"/>
      <c r="B455" s="20"/>
      <c r="C455" s="22"/>
      <c r="D455" s="22"/>
      <c r="E455" s="22"/>
      <c r="F455" s="19"/>
      <c r="G455" s="19"/>
      <c r="H455" s="19"/>
      <c r="I455" s="19"/>
      <c r="J455" s="19"/>
      <c r="K455" s="19"/>
      <c r="L455" s="19"/>
      <c r="M455" s="20"/>
      <c r="N455" s="19"/>
      <c r="O455" s="19"/>
      <c r="P455" s="19"/>
      <c r="Q455" s="19"/>
      <c r="R455" s="19"/>
    </row>
    <row r="456" spans="1:18" s="21" customFormat="1" ht="132.75" customHeight="1">
      <c r="A456" s="18"/>
      <c r="B456" s="20"/>
      <c r="C456" s="22"/>
      <c r="D456" s="22"/>
      <c r="E456" s="22"/>
      <c r="F456" s="19"/>
      <c r="G456" s="19"/>
      <c r="H456" s="19"/>
      <c r="I456" s="19"/>
      <c r="J456" s="19"/>
      <c r="K456" s="19"/>
      <c r="L456" s="19"/>
      <c r="M456" s="20"/>
      <c r="N456" s="19"/>
      <c r="O456" s="19"/>
      <c r="P456" s="19"/>
      <c r="Q456" s="19"/>
      <c r="R456" s="19"/>
    </row>
    <row r="457" spans="1:18" s="21" customFormat="1" ht="21.75">
      <c r="A457" s="18"/>
      <c r="B457" s="20"/>
      <c r="C457" s="22"/>
      <c r="D457" s="22"/>
      <c r="E457" s="22"/>
      <c r="F457" s="19"/>
      <c r="G457" s="19"/>
      <c r="H457" s="19"/>
      <c r="I457" s="19"/>
      <c r="J457" s="19"/>
      <c r="K457" s="19"/>
      <c r="L457" s="19"/>
      <c r="M457" s="20"/>
      <c r="N457" s="19"/>
      <c r="O457" s="19"/>
      <c r="P457" s="19"/>
      <c r="Q457" s="19"/>
      <c r="R457" s="19"/>
    </row>
    <row r="458" spans="1:18" s="21" customFormat="1" ht="21.75">
      <c r="A458" s="18"/>
      <c r="B458" s="20"/>
      <c r="C458" s="22"/>
      <c r="D458" s="22"/>
      <c r="E458" s="22"/>
      <c r="F458" s="19"/>
      <c r="G458" s="19"/>
      <c r="H458" s="19"/>
      <c r="I458" s="19"/>
      <c r="J458" s="19"/>
      <c r="K458" s="19"/>
      <c r="L458" s="19"/>
      <c r="M458" s="20"/>
      <c r="N458" s="19"/>
      <c r="O458" s="19"/>
      <c r="P458" s="19"/>
      <c r="Q458" s="19"/>
      <c r="R458" s="19"/>
    </row>
    <row r="459" spans="1:18" s="21" customFormat="1" ht="21.75">
      <c r="A459" s="18"/>
      <c r="B459" s="20"/>
      <c r="C459" s="22"/>
      <c r="D459" s="22"/>
      <c r="E459" s="22"/>
      <c r="F459" s="19"/>
      <c r="G459" s="19"/>
      <c r="H459" s="19"/>
      <c r="I459" s="19"/>
      <c r="J459" s="19"/>
      <c r="K459" s="19"/>
      <c r="L459" s="19"/>
      <c r="M459" s="20"/>
      <c r="N459" s="19"/>
      <c r="O459" s="19"/>
      <c r="P459" s="19"/>
      <c r="Q459" s="19"/>
      <c r="R459" s="19"/>
    </row>
    <row r="460" spans="1:18" s="21" customFormat="1" ht="21.75">
      <c r="A460" s="18"/>
      <c r="B460" s="20"/>
      <c r="C460" s="22"/>
      <c r="D460" s="22"/>
      <c r="E460" s="22"/>
      <c r="F460" s="19"/>
      <c r="G460" s="19"/>
      <c r="H460" s="19"/>
      <c r="I460" s="19"/>
      <c r="J460" s="19"/>
      <c r="K460" s="19"/>
      <c r="L460" s="19"/>
      <c r="M460" s="20"/>
      <c r="N460" s="19"/>
      <c r="O460" s="19"/>
      <c r="P460" s="19"/>
      <c r="Q460" s="19"/>
      <c r="R460" s="19"/>
    </row>
    <row r="461" spans="1:18" s="21" customFormat="1" ht="135" customHeight="1">
      <c r="A461" s="18"/>
      <c r="B461" s="20"/>
      <c r="C461" s="22"/>
      <c r="D461" s="22"/>
      <c r="E461" s="22"/>
      <c r="F461" s="19"/>
      <c r="G461" s="19"/>
      <c r="H461" s="19"/>
      <c r="I461" s="19"/>
      <c r="J461" s="19"/>
      <c r="K461" s="19"/>
      <c r="L461" s="19"/>
      <c r="M461" s="20"/>
      <c r="N461" s="19"/>
      <c r="O461" s="19"/>
      <c r="P461" s="19"/>
      <c r="Q461" s="19"/>
      <c r="R461" s="19"/>
    </row>
    <row r="462" spans="1:18" s="21" customFormat="1" ht="117.75" customHeight="1">
      <c r="A462" s="18"/>
      <c r="B462" s="20"/>
      <c r="C462" s="22"/>
      <c r="D462" s="22"/>
      <c r="E462" s="22"/>
      <c r="F462" s="19"/>
      <c r="G462" s="19"/>
      <c r="H462" s="19"/>
      <c r="I462" s="19"/>
      <c r="J462" s="19"/>
      <c r="K462" s="19"/>
      <c r="L462" s="19"/>
      <c r="M462" s="20"/>
      <c r="N462" s="19"/>
      <c r="O462" s="19"/>
      <c r="P462" s="19"/>
      <c r="Q462" s="19"/>
      <c r="R462" s="19"/>
    </row>
    <row r="463" spans="1:18" s="21" customFormat="1" ht="21.75">
      <c r="A463" s="18"/>
      <c r="B463" s="20"/>
      <c r="C463" s="22"/>
      <c r="D463" s="22"/>
      <c r="E463" s="22"/>
      <c r="F463" s="19"/>
      <c r="G463" s="19"/>
      <c r="H463" s="19"/>
      <c r="I463" s="19"/>
      <c r="J463" s="19"/>
      <c r="K463" s="19"/>
      <c r="L463" s="19"/>
      <c r="M463" s="20"/>
      <c r="N463" s="19"/>
      <c r="O463" s="19"/>
      <c r="P463" s="19"/>
      <c r="Q463" s="19"/>
      <c r="R463" s="19"/>
    </row>
    <row r="464" spans="1:18" s="21" customFormat="1" ht="21.75">
      <c r="A464" s="18"/>
      <c r="B464" s="20"/>
      <c r="C464" s="22"/>
      <c r="D464" s="22"/>
      <c r="E464" s="22"/>
      <c r="F464" s="19"/>
      <c r="G464" s="19"/>
      <c r="H464" s="19"/>
      <c r="I464" s="19"/>
      <c r="J464" s="19"/>
      <c r="K464" s="19"/>
      <c r="L464" s="19"/>
      <c r="M464" s="20"/>
      <c r="N464" s="19"/>
      <c r="O464" s="19"/>
      <c r="P464" s="19"/>
      <c r="Q464" s="19"/>
      <c r="R464" s="19"/>
    </row>
    <row r="465" spans="1:18" s="21" customFormat="1" ht="21.75">
      <c r="A465" s="18"/>
      <c r="B465" s="20"/>
      <c r="C465" s="22"/>
      <c r="D465" s="22"/>
      <c r="E465" s="22"/>
      <c r="F465" s="19"/>
      <c r="G465" s="19"/>
      <c r="H465" s="19"/>
      <c r="I465" s="19"/>
      <c r="J465" s="19"/>
      <c r="K465" s="19"/>
      <c r="L465" s="19"/>
      <c r="M465" s="20"/>
      <c r="N465" s="19"/>
      <c r="O465" s="19"/>
      <c r="P465" s="19"/>
      <c r="Q465" s="19"/>
      <c r="R465" s="19"/>
    </row>
    <row r="466" spans="1:18" s="21" customFormat="1" ht="21.75">
      <c r="A466" s="18"/>
      <c r="B466" s="20"/>
      <c r="C466" s="22"/>
      <c r="D466" s="22"/>
      <c r="E466" s="22"/>
      <c r="F466" s="19"/>
      <c r="G466" s="19"/>
      <c r="H466" s="19"/>
      <c r="I466" s="19"/>
      <c r="J466" s="19"/>
      <c r="K466" s="19"/>
      <c r="L466" s="19"/>
      <c r="M466" s="20"/>
      <c r="N466" s="19"/>
      <c r="O466" s="19"/>
      <c r="P466" s="19"/>
      <c r="Q466" s="19"/>
      <c r="R466" s="19"/>
    </row>
    <row r="467" spans="1:18" s="21" customFormat="1" ht="21.75">
      <c r="A467" s="18"/>
      <c r="B467" s="20"/>
      <c r="C467" s="22"/>
      <c r="D467" s="22"/>
      <c r="E467" s="22"/>
      <c r="F467" s="19"/>
      <c r="G467" s="19"/>
      <c r="H467" s="19"/>
      <c r="I467" s="19"/>
      <c r="J467" s="19"/>
      <c r="K467" s="19"/>
      <c r="L467" s="19"/>
      <c r="M467" s="20"/>
      <c r="N467" s="19"/>
      <c r="O467" s="19"/>
      <c r="P467" s="19"/>
      <c r="Q467" s="19"/>
      <c r="R467" s="19"/>
    </row>
    <row r="468" spans="1:18" s="21" customFormat="1" ht="21.75">
      <c r="A468" s="18"/>
      <c r="B468" s="20"/>
      <c r="C468" s="22"/>
      <c r="D468" s="22"/>
      <c r="E468" s="22"/>
      <c r="F468" s="19"/>
      <c r="G468" s="19"/>
      <c r="H468" s="19"/>
      <c r="I468" s="19"/>
      <c r="J468" s="19"/>
      <c r="K468" s="19"/>
      <c r="L468" s="19"/>
      <c r="M468" s="20"/>
      <c r="N468" s="19"/>
      <c r="O468" s="19"/>
      <c r="P468" s="19"/>
      <c r="Q468" s="19"/>
      <c r="R468" s="19"/>
    </row>
    <row r="469" spans="1:18" s="21" customFormat="1" ht="21.75">
      <c r="A469" s="18"/>
      <c r="B469" s="20"/>
      <c r="C469" s="22"/>
      <c r="D469" s="22"/>
      <c r="E469" s="22"/>
      <c r="F469" s="19"/>
      <c r="G469" s="19"/>
      <c r="H469" s="19"/>
      <c r="I469" s="19"/>
      <c r="J469" s="19"/>
      <c r="K469" s="19"/>
      <c r="L469" s="19"/>
      <c r="M469" s="20"/>
      <c r="N469" s="19"/>
      <c r="O469" s="19"/>
      <c r="P469" s="19"/>
      <c r="Q469" s="19"/>
      <c r="R469" s="19"/>
    </row>
    <row r="470" spans="1:18" s="21" customFormat="1" ht="21.75">
      <c r="A470" s="18"/>
      <c r="B470" s="20"/>
      <c r="C470" s="22"/>
      <c r="D470" s="22"/>
      <c r="E470" s="22"/>
      <c r="F470" s="19"/>
      <c r="G470" s="19"/>
      <c r="H470" s="19"/>
      <c r="I470" s="19"/>
      <c r="J470" s="19"/>
      <c r="K470" s="19"/>
      <c r="L470" s="19"/>
      <c r="M470" s="20"/>
      <c r="N470" s="19"/>
      <c r="O470" s="19"/>
      <c r="P470" s="19"/>
      <c r="Q470" s="19"/>
      <c r="R470" s="19"/>
    </row>
    <row r="471" spans="1:18" s="21" customFormat="1" ht="21.75">
      <c r="A471" s="18"/>
      <c r="B471" s="20"/>
      <c r="C471" s="22"/>
      <c r="D471" s="22"/>
      <c r="E471" s="22"/>
      <c r="F471" s="19"/>
      <c r="G471" s="19"/>
      <c r="H471" s="19"/>
      <c r="I471" s="19"/>
      <c r="J471" s="19"/>
      <c r="K471" s="19"/>
      <c r="L471" s="19"/>
      <c r="M471" s="20"/>
      <c r="N471" s="19"/>
      <c r="O471" s="19"/>
      <c r="P471" s="19"/>
      <c r="Q471" s="19"/>
      <c r="R471" s="19"/>
    </row>
    <row r="472" spans="1:18" s="21" customFormat="1" ht="21.75">
      <c r="A472" s="18"/>
      <c r="B472" s="20"/>
      <c r="C472" s="22"/>
      <c r="D472" s="22"/>
      <c r="E472" s="22"/>
      <c r="F472" s="19"/>
      <c r="G472" s="19"/>
      <c r="H472" s="19"/>
      <c r="I472" s="19"/>
      <c r="J472" s="19"/>
      <c r="K472" s="19"/>
      <c r="L472" s="19"/>
      <c r="M472" s="20"/>
      <c r="N472" s="19"/>
      <c r="O472" s="19"/>
      <c r="P472" s="19"/>
      <c r="Q472" s="19"/>
      <c r="R472" s="19"/>
    </row>
    <row r="473" spans="1:13" s="19" customFormat="1" ht="21.75">
      <c r="A473" s="18"/>
      <c r="B473" s="20"/>
      <c r="C473" s="22"/>
      <c r="D473" s="22"/>
      <c r="E473" s="22"/>
      <c r="M473" s="20"/>
    </row>
    <row r="474" spans="1:13" s="19" customFormat="1" ht="21.75">
      <c r="A474" s="18"/>
      <c r="B474" s="20"/>
      <c r="C474" s="22"/>
      <c r="D474" s="22"/>
      <c r="E474" s="22"/>
      <c r="M474" s="20"/>
    </row>
    <row r="475" spans="1:13" s="19" customFormat="1" ht="21.75">
      <c r="A475" s="18"/>
      <c r="B475" s="20"/>
      <c r="C475" s="22"/>
      <c r="D475" s="22"/>
      <c r="E475" s="22"/>
      <c r="M475" s="20"/>
    </row>
    <row r="476" spans="1:13" s="19" customFormat="1" ht="21.75">
      <c r="A476" s="18"/>
      <c r="B476" s="20"/>
      <c r="C476" s="22"/>
      <c r="D476" s="22"/>
      <c r="E476" s="22"/>
      <c r="M476" s="20"/>
    </row>
    <row r="477" spans="1:13" s="19" customFormat="1" ht="21.75">
      <c r="A477" s="18"/>
      <c r="B477" s="20"/>
      <c r="C477" s="22"/>
      <c r="D477" s="22"/>
      <c r="E477" s="22"/>
      <c r="M477" s="20"/>
    </row>
    <row r="478" spans="1:13" s="19" customFormat="1" ht="21.75">
      <c r="A478" s="18"/>
      <c r="B478" s="20"/>
      <c r="C478" s="22"/>
      <c r="D478" s="22"/>
      <c r="E478" s="22"/>
      <c r="M478" s="20"/>
    </row>
    <row r="479" spans="1:13" s="19" customFormat="1" ht="21.75">
      <c r="A479" s="18"/>
      <c r="B479" s="20"/>
      <c r="C479" s="22"/>
      <c r="D479" s="22"/>
      <c r="E479" s="22"/>
      <c r="M479" s="20"/>
    </row>
    <row r="480" spans="1:13" s="19" customFormat="1" ht="21.75">
      <c r="A480" s="18"/>
      <c r="B480" s="20"/>
      <c r="C480" s="22"/>
      <c r="D480" s="22"/>
      <c r="E480" s="22"/>
      <c r="M480" s="20"/>
    </row>
    <row r="481" spans="1:13" s="19" customFormat="1" ht="21.75">
      <c r="A481" s="18"/>
      <c r="B481" s="20"/>
      <c r="C481" s="22"/>
      <c r="D481" s="22"/>
      <c r="E481" s="22"/>
      <c r="M481" s="20"/>
    </row>
    <row r="482" spans="1:13" s="19" customFormat="1" ht="21.75">
      <c r="A482" s="18"/>
      <c r="B482" s="20"/>
      <c r="C482" s="22"/>
      <c r="D482" s="22"/>
      <c r="E482" s="22"/>
      <c r="M482" s="20"/>
    </row>
    <row r="483" spans="1:13" s="19" customFormat="1" ht="21.75">
      <c r="A483" s="18"/>
      <c r="B483" s="20"/>
      <c r="C483" s="22"/>
      <c r="D483" s="22"/>
      <c r="E483" s="22"/>
      <c r="M483" s="20"/>
    </row>
    <row r="484" spans="1:13" s="19" customFormat="1" ht="21.75">
      <c r="A484" s="18"/>
      <c r="B484" s="20"/>
      <c r="C484" s="22"/>
      <c r="D484" s="22"/>
      <c r="E484" s="22"/>
      <c r="M484" s="20"/>
    </row>
    <row r="485" spans="1:13" s="19" customFormat="1" ht="21.75">
      <c r="A485" s="18"/>
      <c r="B485" s="20"/>
      <c r="C485" s="22"/>
      <c r="D485" s="22"/>
      <c r="E485" s="22"/>
      <c r="M485" s="20"/>
    </row>
    <row r="486" spans="1:13" s="19" customFormat="1" ht="21.75">
      <c r="A486" s="18"/>
      <c r="B486" s="20"/>
      <c r="C486" s="22"/>
      <c r="D486" s="22"/>
      <c r="E486" s="22"/>
      <c r="M486" s="20"/>
    </row>
    <row r="487" spans="1:13" s="19" customFormat="1" ht="21.75">
      <c r="A487" s="18"/>
      <c r="B487" s="20"/>
      <c r="C487" s="22"/>
      <c r="D487" s="22"/>
      <c r="E487" s="22"/>
      <c r="M487" s="20"/>
    </row>
    <row r="488" spans="1:13" s="19" customFormat="1" ht="21.75">
      <c r="A488" s="18"/>
      <c r="B488" s="20"/>
      <c r="C488" s="22"/>
      <c r="D488" s="22"/>
      <c r="E488" s="22"/>
      <c r="M488" s="20"/>
    </row>
    <row r="489" spans="1:13" s="19" customFormat="1" ht="21.75">
      <c r="A489" s="18"/>
      <c r="B489" s="20"/>
      <c r="C489" s="22"/>
      <c r="D489" s="22"/>
      <c r="E489" s="22"/>
      <c r="M489" s="20"/>
    </row>
    <row r="490" spans="1:13" s="19" customFormat="1" ht="21.75">
      <c r="A490" s="18"/>
      <c r="B490" s="20"/>
      <c r="C490" s="22"/>
      <c r="D490" s="22"/>
      <c r="E490" s="22"/>
      <c r="M490" s="20"/>
    </row>
    <row r="491" spans="1:13" s="19" customFormat="1" ht="21.75">
      <c r="A491" s="18"/>
      <c r="B491" s="20"/>
      <c r="C491" s="22"/>
      <c r="D491" s="22"/>
      <c r="E491" s="22"/>
      <c r="M491" s="20"/>
    </row>
    <row r="492" spans="1:13" s="19" customFormat="1" ht="21.75">
      <c r="A492" s="18"/>
      <c r="B492" s="20"/>
      <c r="C492" s="22"/>
      <c r="D492" s="22"/>
      <c r="E492" s="22"/>
      <c r="M492" s="20"/>
    </row>
    <row r="493" spans="1:13" s="19" customFormat="1" ht="21.75">
      <c r="A493" s="18"/>
      <c r="B493" s="20"/>
      <c r="C493" s="22"/>
      <c r="D493" s="22"/>
      <c r="E493" s="22"/>
      <c r="M493" s="20"/>
    </row>
    <row r="494" spans="1:13" s="19" customFormat="1" ht="21.75">
      <c r="A494" s="18"/>
      <c r="B494" s="20"/>
      <c r="C494" s="22"/>
      <c r="D494" s="22"/>
      <c r="E494" s="22"/>
      <c r="M494" s="20"/>
    </row>
    <row r="495" spans="1:13" s="19" customFormat="1" ht="21.75">
      <c r="A495" s="18"/>
      <c r="B495" s="20"/>
      <c r="C495" s="22"/>
      <c r="D495" s="22"/>
      <c r="E495" s="22"/>
      <c r="M495" s="20"/>
    </row>
    <row r="496" spans="1:13" s="19" customFormat="1" ht="21.75">
      <c r="A496" s="18"/>
      <c r="B496" s="20"/>
      <c r="C496" s="22"/>
      <c r="D496" s="22"/>
      <c r="E496" s="22"/>
      <c r="M496" s="20"/>
    </row>
    <row r="497" spans="1:13" s="19" customFormat="1" ht="21.75">
      <c r="A497" s="18"/>
      <c r="B497" s="20"/>
      <c r="C497" s="22"/>
      <c r="D497" s="22"/>
      <c r="E497" s="22"/>
      <c r="M497" s="20"/>
    </row>
    <row r="498" spans="1:13" s="19" customFormat="1" ht="21.75">
      <c r="A498" s="18"/>
      <c r="B498" s="20"/>
      <c r="C498" s="22"/>
      <c r="D498" s="22"/>
      <c r="E498" s="22"/>
      <c r="M498" s="20"/>
    </row>
    <row r="499" spans="1:13" s="19" customFormat="1" ht="21.75">
      <c r="A499" s="18"/>
      <c r="B499" s="20"/>
      <c r="C499" s="22"/>
      <c r="D499" s="22"/>
      <c r="E499" s="22"/>
      <c r="M499" s="20"/>
    </row>
    <row r="500" spans="1:13" s="19" customFormat="1" ht="21.75">
      <c r="A500" s="18"/>
      <c r="B500" s="20"/>
      <c r="C500" s="22"/>
      <c r="D500" s="22"/>
      <c r="E500" s="22"/>
      <c r="M500" s="20"/>
    </row>
    <row r="501" spans="1:13" s="19" customFormat="1" ht="21.75">
      <c r="A501" s="18"/>
      <c r="B501" s="20"/>
      <c r="C501" s="22"/>
      <c r="D501" s="22"/>
      <c r="E501" s="22"/>
      <c r="M501" s="20"/>
    </row>
    <row r="502" spans="1:13" s="19" customFormat="1" ht="21.75">
      <c r="A502" s="18"/>
      <c r="B502" s="20"/>
      <c r="C502" s="22"/>
      <c r="D502" s="22"/>
      <c r="E502" s="22"/>
      <c r="M502" s="20"/>
    </row>
    <row r="503" spans="1:13" s="19" customFormat="1" ht="21.75">
      <c r="A503" s="18"/>
      <c r="B503" s="20"/>
      <c r="C503" s="22"/>
      <c r="D503" s="22"/>
      <c r="E503" s="22"/>
      <c r="M503" s="20"/>
    </row>
    <row r="504" spans="1:13" s="19" customFormat="1" ht="21.75">
      <c r="A504" s="18"/>
      <c r="B504" s="20"/>
      <c r="C504" s="22"/>
      <c r="D504" s="22"/>
      <c r="E504" s="22"/>
      <c r="M504" s="20"/>
    </row>
    <row r="505" spans="1:13" s="19" customFormat="1" ht="21.75">
      <c r="A505" s="18"/>
      <c r="B505" s="20"/>
      <c r="C505" s="22"/>
      <c r="D505" s="22"/>
      <c r="E505" s="22"/>
      <c r="M505" s="20"/>
    </row>
    <row r="506" spans="1:13" s="19" customFormat="1" ht="21.75">
      <c r="A506" s="18"/>
      <c r="B506" s="20"/>
      <c r="C506" s="22"/>
      <c r="D506" s="22"/>
      <c r="E506" s="22"/>
      <c r="M506" s="20"/>
    </row>
    <row r="507" spans="1:13" s="19" customFormat="1" ht="21.75">
      <c r="A507" s="18"/>
      <c r="B507" s="20"/>
      <c r="C507" s="22"/>
      <c r="D507" s="22"/>
      <c r="E507" s="22"/>
      <c r="M507" s="20"/>
    </row>
    <row r="508" spans="1:13" s="19" customFormat="1" ht="21.75">
      <c r="A508" s="18"/>
      <c r="B508" s="20"/>
      <c r="C508" s="22"/>
      <c r="D508" s="22"/>
      <c r="E508" s="22"/>
      <c r="M508" s="20"/>
    </row>
    <row r="509" spans="1:13" s="19" customFormat="1" ht="21.75">
      <c r="A509" s="18"/>
      <c r="B509" s="20"/>
      <c r="C509" s="22"/>
      <c r="D509" s="22"/>
      <c r="E509" s="22"/>
      <c r="M509" s="20"/>
    </row>
    <row r="510" spans="1:13" s="19" customFormat="1" ht="21.75">
      <c r="A510" s="18"/>
      <c r="B510" s="20"/>
      <c r="C510" s="22"/>
      <c r="D510" s="22"/>
      <c r="E510" s="22"/>
      <c r="M510" s="20"/>
    </row>
    <row r="511" spans="1:13" s="19" customFormat="1" ht="21.75">
      <c r="A511" s="18"/>
      <c r="B511" s="20"/>
      <c r="C511" s="22"/>
      <c r="D511" s="22"/>
      <c r="E511" s="22"/>
      <c r="M511" s="20"/>
    </row>
    <row r="512" spans="1:13" s="19" customFormat="1" ht="21.75">
      <c r="A512" s="18"/>
      <c r="B512" s="20"/>
      <c r="C512" s="22"/>
      <c r="D512" s="22"/>
      <c r="E512" s="22"/>
      <c r="M512" s="20"/>
    </row>
    <row r="513" spans="1:13" s="19" customFormat="1" ht="21.75">
      <c r="A513" s="18"/>
      <c r="B513" s="20"/>
      <c r="C513" s="22"/>
      <c r="D513" s="22"/>
      <c r="E513" s="22"/>
      <c r="M513" s="20"/>
    </row>
    <row r="514" spans="1:13" s="19" customFormat="1" ht="21.75">
      <c r="A514" s="18"/>
      <c r="B514" s="20"/>
      <c r="C514" s="22"/>
      <c r="D514" s="22"/>
      <c r="E514" s="22"/>
      <c r="M514" s="20"/>
    </row>
    <row r="515" spans="1:13" s="19" customFormat="1" ht="21.75">
      <c r="A515" s="18"/>
      <c r="B515" s="20"/>
      <c r="C515" s="22"/>
      <c r="D515" s="22"/>
      <c r="E515" s="22"/>
      <c r="M515" s="20"/>
    </row>
    <row r="516" spans="1:13" s="19" customFormat="1" ht="21.75">
      <c r="A516" s="18"/>
      <c r="B516" s="20"/>
      <c r="C516" s="22"/>
      <c r="D516" s="22"/>
      <c r="E516" s="22"/>
      <c r="M516" s="20"/>
    </row>
    <row r="517" spans="1:13" s="19" customFormat="1" ht="21.75">
      <c r="A517" s="18"/>
      <c r="B517" s="20"/>
      <c r="C517" s="22"/>
      <c r="D517" s="22"/>
      <c r="E517" s="22"/>
      <c r="M517" s="20"/>
    </row>
    <row r="518" spans="1:13" s="19" customFormat="1" ht="21.75">
      <c r="A518" s="18"/>
      <c r="B518" s="20"/>
      <c r="C518" s="22"/>
      <c r="D518" s="22"/>
      <c r="E518" s="22"/>
      <c r="M518" s="20"/>
    </row>
    <row r="519" spans="1:13" s="19" customFormat="1" ht="21.75">
      <c r="A519" s="18"/>
      <c r="B519" s="20"/>
      <c r="C519" s="22"/>
      <c r="D519" s="22"/>
      <c r="E519" s="22"/>
      <c r="M519" s="20"/>
    </row>
    <row r="520" spans="1:13" s="19" customFormat="1" ht="21.75">
      <c r="A520" s="18"/>
      <c r="B520" s="20"/>
      <c r="C520" s="22"/>
      <c r="D520" s="22"/>
      <c r="E520" s="22"/>
      <c r="M520" s="20"/>
    </row>
    <row r="521" spans="1:13" s="19" customFormat="1" ht="21.75">
      <c r="A521" s="18"/>
      <c r="B521" s="20"/>
      <c r="C521" s="22"/>
      <c r="D521" s="22"/>
      <c r="E521" s="22"/>
      <c r="M521" s="20"/>
    </row>
    <row r="522" spans="1:13" s="19" customFormat="1" ht="21.75">
      <c r="A522" s="18"/>
      <c r="B522" s="20"/>
      <c r="C522" s="22"/>
      <c r="D522" s="22"/>
      <c r="E522" s="22"/>
      <c r="M522" s="20"/>
    </row>
    <row r="523" spans="1:13" s="19" customFormat="1" ht="21.75">
      <c r="A523" s="18"/>
      <c r="B523" s="20"/>
      <c r="C523" s="22"/>
      <c r="D523" s="22"/>
      <c r="E523" s="22"/>
      <c r="M523" s="20"/>
    </row>
    <row r="524" spans="1:13" s="19" customFormat="1" ht="21.75">
      <c r="A524" s="18"/>
      <c r="B524" s="20"/>
      <c r="C524" s="22"/>
      <c r="D524" s="22"/>
      <c r="E524" s="22"/>
      <c r="M524" s="20"/>
    </row>
    <row r="525" spans="1:13" s="19" customFormat="1" ht="21.75">
      <c r="A525" s="18"/>
      <c r="B525" s="20"/>
      <c r="C525" s="22"/>
      <c r="D525" s="22"/>
      <c r="E525" s="22"/>
      <c r="M525" s="20"/>
    </row>
    <row r="526" spans="1:13" s="19" customFormat="1" ht="21.75">
      <c r="A526" s="18"/>
      <c r="B526" s="20"/>
      <c r="C526" s="22"/>
      <c r="D526" s="22"/>
      <c r="E526" s="22"/>
      <c r="M526" s="20"/>
    </row>
    <row r="527" spans="1:13" s="19" customFormat="1" ht="21.75">
      <c r="A527" s="18"/>
      <c r="B527" s="20"/>
      <c r="C527" s="22"/>
      <c r="D527" s="22"/>
      <c r="E527" s="22"/>
      <c r="M527" s="20"/>
    </row>
    <row r="528" spans="1:13" s="19" customFormat="1" ht="21.75">
      <c r="A528" s="18"/>
      <c r="B528" s="20"/>
      <c r="C528" s="22"/>
      <c r="D528" s="22"/>
      <c r="E528" s="22"/>
      <c r="M528" s="20"/>
    </row>
    <row r="529" spans="1:13" s="19" customFormat="1" ht="21.75">
      <c r="A529" s="18"/>
      <c r="B529" s="20"/>
      <c r="C529" s="22"/>
      <c r="D529" s="22"/>
      <c r="E529" s="22"/>
      <c r="M529" s="20"/>
    </row>
    <row r="530" spans="1:13" s="19" customFormat="1" ht="21.75">
      <c r="A530" s="18"/>
      <c r="B530" s="20"/>
      <c r="C530" s="22"/>
      <c r="D530" s="22"/>
      <c r="E530" s="22"/>
      <c r="M530" s="20"/>
    </row>
    <row r="531" spans="1:13" s="19" customFormat="1" ht="21.75">
      <c r="A531" s="18"/>
      <c r="B531" s="20"/>
      <c r="C531" s="22"/>
      <c r="D531" s="22"/>
      <c r="E531" s="22"/>
      <c r="M531" s="20"/>
    </row>
    <row r="532" spans="1:13" s="19" customFormat="1" ht="21.75">
      <c r="A532" s="18"/>
      <c r="B532" s="20"/>
      <c r="C532" s="22"/>
      <c r="D532" s="22"/>
      <c r="E532" s="22"/>
      <c r="M532" s="20"/>
    </row>
    <row r="533" spans="1:13" s="19" customFormat="1" ht="21.75">
      <c r="A533" s="18"/>
      <c r="B533" s="20"/>
      <c r="C533" s="22"/>
      <c r="D533" s="22"/>
      <c r="E533" s="22"/>
      <c r="M533" s="20"/>
    </row>
    <row r="534" spans="1:13" s="19" customFormat="1" ht="21.75">
      <c r="A534" s="18"/>
      <c r="B534" s="20"/>
      <c r="C534" s="22"/>
      <c r="D534" s="22"/>
      <c r="E534" s="22"/>
      <c r="M534" s="20"/>
    </row>
    <row r="535" spans="1:13" s="19" customFormat="1" ht="21.75">
      <c r="A535" s="18"/>
      <c r="B535" s="20"/>
      <c r="C535" s="22"/>
      <c r="D535" s="22"/>
      <c r="E535" s="22"/>
      <c r="M535" s="20"/>
    </row>
    <row r="536" spans="1:13" s="19" customFormat="1" ht="21.75">
      <c r="A536" s="18"/>
      <c r="B536" s="20"/>
      <c r="C536" s="22"/>
      <c r="D536" s="22"/>
      <c r="E536" s="22"/>
      <c r="M536" s="20"/>
    </row>
    <row r="537" spans="1:13" s="19" customFormat="1" ht="21.75">
      <c r="A537" s="18"/>
      <c r="B537" s="20"/>
      <c r="C537" s="22"/>
      <c r="D537" s="22"/>
      <c r="E537" s="22"/>
      <c r="M537" s="20"/>
    </row>
    <row r="538" spans="1:13" s="19" customFormat="1" ht="21.75">
      <c r="A538" s="18"/>
      <c r="B538" s="20"/>
      <c r="C538" s="22"/>
      <c r="D538" s="22"/>
      <c r="E538" s="22"/>
      <c r="M538" s="20"/>
    </row>
    <row r="539" spans="1:13" s="19" customFormat="1" ht="21.75">
      <c r="A539" s="18"/>
      <c r="B539" s="20"/>
      <c r="C539" s="22"/>
      <c r="D539" s="22"/>
      <c r="E539" s="22"/>
      <c r="M539" s="20"/>
    </row>
    <row r="540" spans="1:13" s="19" customFormat="1" ht="21.75">
      <c r="A540" s="18"/>
      <c r="B540" s="20"/>
      <c r="C540" s="22"/>
      <c r="D540" s="22"/>
      <c r="E540" s="22"/>
      <c r="M540" s="20"/>
    </row>
    <row r="541" spans="1:13" s="19" customFormat="1" ht="21.75">
      <c r="A541" s="18"/>
      <c r="B541" s="20"/>
      <c r="C541" s="22"/>
      <c r="D541" s="22"/>
      <c r="E541" s="22"/>
      <c r="M541" s="20"/>
    </row>
    <row r="542" spans="1:13" s="19" customFormat="1" ht="21.75">
      <c r="A542" s="18"/>
      <c r="B542" s="20"/>
      <c r="C542" s="22"/>
      <c r="D542" s="22"/>
      <c r="E542" s="22"/>
      <c r="M542" s="20"/>
    </row>
    <row r="543" spans="1:13" s="19" customFormat="1" ht="21.75">
      <c r="A543" s="18"/>
      <c r="B543" s="20"/>
      <c r="C543" s="22"/>
      <c r="D543" s="22"/>
      <c r="E543" s="22"/>
      <c r="M543" s="20"/>
    </row>
    <row r="544" spans="1:13" s="19" customFormat="1" ht="21.75">
      <c r="A544" s="18"/>
      <c r="B544" s="20"/>
      <c r="C544" s="22"/>
      <c r="D544" s="22"/>
      <c r="E544" s="22"/>
      <c r="M544" s="20"/>
    </row>
    <row r="545" spans="1:13" s="19" customFormat="1" ht="21.75">
      <c r="A545" s="18"/>
      <c r="B545" s="20"/>
      <c r="C545" s="22"/>
      <c r="D545" s="22"/>
      <c r="E545" s="22"/>
      <c r="M545" s="20"/>
    </row>
    <row r="546" spans="1:13" s="19" customFormat="1" ht="21.75">
      <c r="A546" s="18"/>
      <c r="B546" s="20"/>
      <c r="C546" s="22"/>
      <c r="D546" s="22"/>
      <c r="E546" s="22"/>
      <c r="M546" s="20"/>
    </row>
    <row r="547" spans="1:13" s="19" customFormat="1" ht="21.75">
      <c r="A547" s="18"/>
      <c r="B547" s="20"/>
      <c r="C547" s="22"/>
      <c r="D547" s="22"/>
      <c r="E547" s="22"/>
      <c r="M547" s="20"/>
    </row>
    <row r="548" spans="1:13" s="19" customFormat="1" ht="21.75">
      <c r="A548" s="18"/>
      <c r="B548" s="20"/>
      <c r="C548" s="22"/>
      <c r="D548" s="22"/>
      <c r="E548" s="22"/>
      <c r="M548" s="20"/>
    </row>
    <row r="549" spans="1:13" s="19" customFormat="1" ht="21.75">
      <c r="A549" s="18"/>
      <c r="B549" s="20"/>
      <c r="C549" s="22"/>
      <c r="D549" s="22"/>
      <c r="E549" s="22"/>
      <c r="M549" s="20"/>
    </row>
    <row r="550" spans="1:13" s="19" customFormat="1" ht="21.75">
      <c r="A550" s="18"/>
      <c r="B550" s="20"/>
      <c r="C550" s="22"/>
      <c r="D550" s="22"/>
      <c r="E550" s="22"/>
      <c r="M550" s="20"/>
    </row>
    <row r="551" spans="1:13" s="19" customFormat="1" ht="21.75">
      <c r="A551" s="18"/>
      <c r="B551" s="20"/>
      <c r="C551" s="22"/>
      <c r="D551" s="22"/>
      <c r="E551" s="22"/>
      <c r="M551" s="20"/>
    </row>
    <row r="552" spans="1:13" s="19" customFormat="1" ht="21.75">
      <c r="A552" s="18"/>
      <c r="B552" s="20"/>
      <c r="C552" s="22"/>
      <c r="D552" s="22"/>
      <c r="E552" s="22"/>
      <c r="M552" s="20"/>
    </row>
    <row r="553" spans="1:13" s="19" customFormat="1" ht="21.75">
      <c r="A553" s="18"/>
      <c r="B553" s="20"/>
      <c r="C553" s="22"/>
      <c r="D553" s="22"/>
      <c r="E553" s="22"/>
      <c r="M553" s="20"/>
    </row>
    <row r="554" spans="1:13" s="19" customFormat="1" ht="21.75">
      <c r="A554" s="18"/>
      <c r="B554" s="20"/>
      <c r="C554" s="22"/>
      <c r="D554" s="22"/>
      <c r="E554" s="22"/>
      <c r="M554" s="20"/>
    </row>
    <row r="555" spans="1:13" s="19" customFormat="1" ht="21.75">
      <c r="A555" s="18"/>
      <c r="B555" s="20"/>
      <c r="C555" s="22"/>
      <c r="D555" s="22"/>
      <c r="E555" s="22"/>
      <c r="M555" s="20"/>
    </row>
    <row r="556" spans="1:13" s="19" customFormat="1" ht="21.75">
      <c r="A556" s="18"/>
      <c r="B556" s="20"/>
      <c r="C556" s="22"/>
      <c r="D556" s="22"/>
      <c r="E556" s="22"/>
      <c r="M556" s="20"/>
    </row>
    <row r="557" spans="1:13" s="19" customFormat="1" ht="21.75">
      <c r="A557" s="18"/>
      <c r="B557" s="20"/>
      <c r="C557" s="22"/>
      <c r="D557" s="22"/>
      <c r="E557" s="22"/>
      <c r="M557" s="20"/>
    </row>
    <row r="558" spans="1:13" s="19" customFormat="1" ht="21.75">
      <c r="A558" s="18"/>
      <c r="B558" s="20"/>
      <c r="C558" s="22"/>
      <c r="D558" s="22"/>
      <c r="E558" s="22"/>
      <c r="M558" s="20"/>
    </row>
    <row r="559" spans="1:13" s="19" customFormat="1" ht="21.75">
      <c r="A559" s="18"/>
      <c r="B559" s="20"/>
      <c r="C559" s="22"/>
      <c r="D559" s="22"/>
      <c r="E559" s="22"/>
      <c r="M559" s="20"/>
    </row>
    <row r="560" spans="1:13" s="19" customFormat="1" ht="21.75">
      <c r="A560" s="18"/>
      <c r="B560" s="20"/>
      <c r="C560" s="22"/>
      <c r="D560" s="22"/>
      <c r="E560" s="22"/>
      <c r="M560" s="20"/>
    </row>
    <row r="561" spans="1:13" s="19" customFormat="1" ht="21.75">
      <c r="A561" s="18"/>
      <c r="B561" s="20"/>
      <c r="C561" s="22"/>
      <c r="D561" s="22"/>
      <c r="E561" s="22"/>
      <c r="M561" s="20"/>
    </row>
    <row r="562" spans="1:13" s="19" customFormat="1" ht="21.75">
      <c r="A562" s="18"/>
      <c r="B562" s="20"/>
      <c r="C562" s="22"/>
      <c r="D562" s="22"/>
      <c r="E562" s="22"/>
      <c r="M562" s="20"/>
    </row>
    <row r="563" spans="1:13" s="19" customFormat="1" ht="21.75">
      <c r="A563" s="18"/>
      <c r="B563" s="20"/>
      <c r="C563" s="22"/>
      <c r="D563" s="22"/>
      <c r="E563" s="22"/>
      <c r="M563" s="20"/>
    </row>
    <row r="564" spans="1:13" s="19" customFormat="1" ht="21.75">
      <c r="A564" s="18"/>
      <c r="B564" s="20"/>
      <c r="C564" s="22"/>
      <c r="D564" s="22"/>
      <c r="E564" s="22"/>
      <c r="M564" s="20"/>
    </row>
    <row r="565" spans="1:13" s="19" customFormat="1" ht="21.75">
      <c r="A565" s="18"/>
      <c r="B565" s="20"/>
      <c r="C565" s="22"/>
      <c r="D565" s="22"/>
      <c r="E565" s="22"/>
      <c r="M565" s="20"/>
    </row>
    <row r="566" spans="1:13" s="19" customFormat="1" ht="21.75">
      <c r="A566" s="18"/>
      <c r="B566" s="20"/>
      <c r="C566" s="22"/>
      <c r="D566" s="22"/>
      <c r="E566" s="22"/>
      <c r="M566" s="20"/>
    </row>
    <row r="567" spans="1:13" s="19" customFormat="1" ht="21.75">
      <c r="A567" s="18"/>
      <c r="B567" s="20"/>
      <c r="C567" s="22"/>
      <c r="D567" s="22"/>
      <c r="E567" s="22"/>
      <c r="M567" s="20"/>
    </row>
    <row r="568" spans="1:13" s="19" customFormat="1" ht="21.75">
      <c r="A568" s="18"/>
      <c r="B568" s="20"/>
      <c r="C568" s="22"/>
      <c r="D568" s="22"/>
      <c r="E568" s="22"/>
      <c r="M568" s="20"/>
    </row>
    <row r="569" spans="1:13" s="19" customFormat="1" ht="21.75">
      <c r="A569" s="18"/>
      <c r="B569" s="20"/>
      <c r="C569" s="22"/>
      <c r="D569" s="22"/>
      <c r="E569" s="22"/>
      <c r="M569" s="20"/>
    </row>
    <row r="570" spans="1:13" s="19" customFormat="1" ht="21.75">
      <c r="A570" s="18"/>
      <c r="B570" s="20"/>
      <c r="C570" s="22"/>
      <c r="D570" s="22"/>
      <c r="E570" s="22"/>
      <c r="M570" s="20"/>
    </row>
    <row r="571" spans="1:13" s="19" customFormat="1" ht="21.75">
      <c r="A571" s="18"/>
      <c r="B571" s="20"/>
      <c r="C571" s="22"/>
      <c r="D571" s="22"/>
      <c r="E571" s="22"/>
      <c r="M571" s="20"/>
    </row>
    <row r="572" spans="1:13" s="19" customFormat="1" ht="21.75">
      <c r="A572" s="18"/>
      <c r="B572" s="20"/>
      <c r="C572" s="22"/>
      <c r="D572" s="22"/>
      <c r="E572" s="22"/>
      <c r="M572" s="20"/>
    </row>
    <row r="573" spans="1:13" s="19" customFormat="1" ht="21.75">
      <c r="A573" s="18"/>
      <c r="B573" s="20"/>
      <c r="C573" s="22"/>
      <c r="D573" s="22"/>
      <c r="E573" s="22"/>
      <c r="M573" s="20"/>
    </row>
    <row r="574" spans="1:13" s="19" customFormat="1" ht="21.75">
      <c r="A574" s="18"/>
      <c r="B574" s="20"/>
      <c r="C574" s="22"/>
      <c r="D574" s="22"/>
      <c r="E574" s="22"/>
      <c r="M574" s="20"/>
    </row>
    <row r="575" spans="1:13" s="19" customFormat="1" ht="21.75">
      <c r="A575" s="18"/>
      <c r="B575" s="20"/>
      <c r="C575" s="22"/>
      <c r="D575" s="22"/>
      <c r="E575" s="22"/>
      <c r="M575" s="20"/>
    </row>
    <row r="576" spans="1:13" s="19" customFormat="1" ht="21.75">
      <c r="A576" s="18"/>
      <c r="B576" s="20"/>
      <c r="C576" s="22"/>
      <c r="D576" s="22"/>
      <c r="E576" s="22"/>
      <c r="M576" s="20"/>
    </row>
    <row r="577" spans="1:13" s="19" customFormat="1" ht="21.75">
      <c r="A577" s="18"/>
      <c r="B577" s="20"/>
      <c r="C577" s="22"/>
      <c r="D577" s="22"/>
      <c r="E577" s="22"/>
      <c r="M577" s="20"/>
    </row>
    <row r="578" spans="1:13" s="19" customFormat="1" ht="21.75">
      <c r="A578" s="18"/>
      <c r="B578" s="20"/>
      <c r="C578" s="22"/>
      <c r="D578" s="22"/>
      <c r="E578" s="22"/>
      <c r="M578" s="20"/>
    </row>
    <row r="579" spans="1:13" s="19" customFormat="1" ht="21.75">
      <c r="A579" s="18"/>
      <c r="B579" s="20"/>
      <c r="C579" s="22"/>
      <c r="D579" s="22"/>
      <c r="E579" s="22"/>
      <c r="M579" s="20"/>
    </row>
    <row r="580" spans="1:13" s="19" customFormat="1" ht="21.75">
      <c r="A580" s="18"/>
      <c r="B580" s="20"/>
      <c r="C580" s="22"/>
      <c r="D580" s="22"/>
      <c r="E580" s="22"/>
      <c r="M580" s="20"/>
    </row>
    <row r="581" spans="1:13" s="19" customFormat="1" ht="21.75">
      <c r="A581" s="18"/>
      <c r="B581" s="20"/>
      <c r="C581" s="22"/>
      <c r="D581" s="22"/>
      <c r="E581" s="22"/>
      <c r="M581" s="20"/>
    </row>
    <row r="582" spans="1:13" s="19" customFormat="1" ht="21.75">
      <c r="A582" s="18"/>
      <c r="B582" s="20"/>
      <c r="C582" s="22"/>
      <c r="D582" s="22"/>
      <c r="E582" s="22"/>
      <c r="M582" s="20"/>
    </row>
    <row r="583" spans="1:13" s="19" customFormat="1" ht="21.75">
      <c r="A583" s="18"/>
      <c r="B583" s="20"/>
      <c r="C583" s="22"/>
      <c r="D583" s="22"/>
      <c r="E583" s="22"/>
      <c r="M583" s="20"/>
    </row>
    <row r="584" spans="1:13" s="19" customFormat="1" ht="21.75">
      <c r="A584" s="18"/>
      <c r="B584" s="20"/>
      <c r="C584" s="22"/>
      <c r="D584" s="22"/>
      <c r="E584" s="22"/>
      <c r="M584" s="20"/>
    </row>
    <row r="585" spans="1:13" s="19" customFormat="1" ht="21.75">
      <c r="A585" s="18"/>
      <c r="B585" s="20"/>
      <c r="C585" s="22"/>
      <c r="D585" s="22"/>
      <c r="E585" s="22"/>
      <c r="M585" s="20"/>
    </row>
    <row r="586" spans="1:13" s="19" customFormat="1" ht="21.75">
      <c r="A586" s="18"/>
      <c r="B586" s="20"/>
      <c r="C586" s="22"/>
      <c r="D586" s="22"/>
      <c r="E586" s="22"/>
      <c r="M586" s="20"/>
    </row>
    <row r="587" spans="1:13" s="19" customFormat="1" ht="21.75">
      <c r="A587" s="18"/>
      <c r="B587" s="20"/>
      <c r="C587" s="22"/>
      <c r="D587" s="22"/>
      <c r="E587" s="22"/>
      <c r="M587" s="20"/>
    </row>
    <row r="588" spans="1:13" s="19" customFormat="1" ht="21.75">
      <c r="A588" s="18"/>
      <c r="B588" s="20"/>
      <c r="C588" s="22"/>
      <c r="D588" s="22"/>
      <c r="E588" s="22"/>
      <c r="M588" s="20"/>
    </row>
    <row r="589" spans="1:13" s="19" customFormat="1" ht="21.75">
      <c r="A589" s="18"/>
      <c r="B589" s="20"/>
      <c r="C589" s="22"/>
      <c r="D589" s="22"/>
      <c r="E589" s="22"/>
      <c r="M589" s="20"/>
    </row>
    <row r="590" spans="1:13" s="19" customFormat="1" ht="21.75">
      <c r="A590" s="18"/>
      <c r="B590" s="20"/>
      <c r="C590" s="22"/>
      <c r="D590" s="22"/>
      <c r="E590" s="22"/>
      <c r="M590" s="20"/>
    </row>
    <row r="591" spans="1:13" s="19" customFormat="1" ht="21.75">
      <c r="A591" s="18"/>
      <c r="B591" s="20"/>
      <c r="C591" s="22"/>
      <c r="D591" s="22"/>
      <c r="E591" s="22"/>
      <c r="M591" s="20"/>
    </row>
    <row r="592" spans="1:13" s="19" customFormat="1" ht="21.75">
      <c r="A592" s="18"/>
      <c r="B592" s="20"/>
      <c r="C592" s="22"/>
      <c r="D592" s="22"/>
      <c r="E592" s="22"/>
      <c r="M592" s="20"/>
    </row>
    <row r="593" spans="1:13" s="19" customFormat="1" ht="21.75">
      <c r="A593" s="18"/>
      <c r="B593" s="20"/>
      <c r="C593" s="22"/>
      <c r="D593" s="22"/>
      <c r="E593" s="22"/>
      <c r="M593" s="20"/>
    </row>
    <row r="594" spans="1:13" s="19" customFormat="1" ht="21.75">
      <c r="A594" s="18"/>
      <c r="B594" s="20"/>
      <c r="C594" s="22"/>
      <c r="D594" s="22"/>
      <c r="E594" s="22"/>
      <c r="M594" s="20"/>
    </row>
    <row r="595" spans="1:13" s="19" customFormat="1" ht="21.75">
      <c r="A595" s="18"/>
      <c r="B595" s="20"/>
      <c r="C595" s="22"/>
      <c r="D595" s="22"/>
      <c r="E595" s="22"/>
      <c r="M595" s="20"/>
    </row>
    <row r="596" spans="1:13" s="19" customFormat="1" ht="21.75">
      <c r="A596" s="18"/>
      <c r="B596" s="20"/>
      <c r="C596" s="22"/>
      <c r="D596" s="22"/>
      <c r="E596" s="22"/>
      <c r="M596" s="20"/>
    </row>
    <row r="597" spans="1:13" s="19" customFormat="1" ht="21.75">
      <c r="A597" s="18"/>
      <c r="B597" s="20"/>
      <c r="C597" s="22"/>
      <c r="D597" s="22"/>
      <c r="E597" s="22"/>
      <c r="M597" s="20"/>
    </row>
    <row r="598" spans="1:13" s="19" customFormat="1" ht="21.75">
      <c r="A598" s="18"/>
      <c r="B598" s="20"/>
      <c r="C598" s="22"/>
      <c r="D598" s="22"/>
      <c r="E598" s="22"/>
      <c r="M598" s="20"/>
    </row>
    <row r="599" spans="1:13" s="19" customFormat="1" ht="21.75">
      <c r="A599" s="18"/>
      <c r="B599" s="20"/>
      <c r="C599" s="22"/>
      <c r="D599" s="22"/>
      <c r="E599" s="22"/>
      <c r="M599" s="20"/>
    </row>
    <row r="600" spans="1:13" s="19" customFormat="1" ht="21.75">
      <c r="A600" s="18"/>
      <c r="B600" s="20"/>
      <c r="C600" s="22"/>
      <c r="D600" s="22"/>
      <c r="E600" s="22"/>
      <c r="M600" s="20"/>
    </row>
    <row r="601" spans="1:13" s="19" customFormat="1" ht="21.75">
      <c r="A601" s="18"/>
      <c r="B601" s="20"/>
      <c r="C601" s="22"/>
      <c r="D601" s="22"/>
      <c r="E601" s="22"/>
      <c r="M601" s="20"/>
    </row>
    <row r="602" spans="1:13" s="19" customFormat="1" ht="21.75">
      <c r="A602" s="18"/>
      <c r="B602" s="20"/>
      <c r="C602" s="22"/>
      <c r="D602" s="22"/>
      <c r="E602" s="22"/>
      <c r="M602" s="20"/>
    </row>
    <row r="603" spans="1:13" s="19" customFormat="1" ht="21.75">
      <c r="A603" s="18"/>
      <c r="B603" s="20"/>
      <c r="C603" s="22"/>
      <c r="D603" s="22"/>
      <c r="E603" s="22"/>
      <c r="M603" s="20"/>
    </row>
    <row r="604" spans="1:13" s="19" customFormat="1" ht="21.75">
      <c r="A604" s="18"/>
      <c r="B604" s="20"/>
      <c r="C604" s="22"/>
      <c r="D604" s="22"/>
      <c r="E604" s="22"/>
      <c r="M604" s="20"/>
    </row>
    <row r="605" spans="1:13" s="19" customFormat="1" ht="21.75">
      <c r="A605" s="18"/>
      <c r="B605" s="20"/>
      <c r="C605" s="22"/>
      <c r="D605" s="22"/>
      <c r="E605" s="22"/>
      <c r="M605" s="20"/>
    </row>
    <row r="606" spans="1:13" s="19" customFormat="1" ht="21.75">
      <c r="A606" s="18"/>
      <c r="B606" s="20"/>
      <c r="C606" s="22"/>
      <c r="D606" s="22"/>
      <c r="E606" s="22"/>
      <c r="M606" s="20"/>
    </row>
    <row r="607" spans="1:13" s="19" customFormat="1" ht="21.75">
      <c r="A607" s="18"/>
      <c r="B607" s="20"/>
      <c r="C607" s="22"/>
      <c r="D607" s="22"/>
      <c r="E607" s="22"/>
      <c r="M607" s="20"/>
    </row>
    <row r="608" spans="1:13" s="19" customFormat="1" ht="21.75">
      <c r="A608" s="18"/>
      <c r="B608" s="20"/>
      <c r="C608" s="22"/>
      <c r="D608" s="22"/>
      <c r="E608" s="22"/>
      <c r="M608" s="20"/>
    </row>
    <row r="609" spans="1:13" s="19" customFormat="1" ht="21.75">
      <c r="A609" s="18"/>
      <c r="B609" s="20"/>
      <c r="C609" s="22"/>
      <c r="D609" s="22"/>
      <c r="E609" s="22"/>
      <c r="M609" s="20"/>
    </row>
    <row r="610" spans="1:13" s="19" customFormat="1" ht="21.75">
      <c r="A610" s="18"/>
      <c r="B610" s="20"/>
      <c r="C610" s="22"/>
      <c r="D610" s="22"/>
      <c r="E610" s="22"/>
      <c r="M610" s="20"/>
    </row>
    <row r="611" spans="1:13" s="19" customFormat="1" ht="21.75">
      <c r="A611" s="18"/>
      <c r="B611" s="20"/>
      <c r="C611" s="22"/>
      <c r="D611" s="22"/>
      <c r="E611" s="22"/>
      <c r="M611" s="20"/>
    </row>
    <row r="612" spans="1:13" s="19" customFormat="1" ht="21.75">
      <c r="A612" s="18"/>
      <c r="B612" s="20"/>
      <c r="C612" s="22"/>
      <c r="D612" s="22"/>
      <c r="E612" s="22"/>
      <c r="M612" s="20"/>
    </row>
    <row r="613" spans="1:13" s="19" customFormat="1" ht="21.75">
      <c r="A613" s="18"/>
      <c r="B613" s="20"/>
      <c r="C613" s="22"/>
      <c r="D613" s="22"/>
      <c r="E613" s="22"/>
      <c r="M613" s="20"/>
    </row>
    <row r="614" spans="1:13" s="19" customFormat="1" ht="21.75">
      <c r="A614" s="18"/>
      <c r="B614" s="20"/>
      <c r="C614" s="22"/>
      <c r="D614" s="22"/>
      <c r="E614" s="22"/>
      <c r="M614" s="20"/>
    </row>
    <row r="615" spans="1:13" s="19" customFormat="1" ht="21.75">
      <c r="A615" s="18"/>
      <c r="B615" s="20"/>
      <c r="C615" s="22"/>
      <c r="D615" s="22"/>
      <c r="E615" s="22"/>
      <c r="M615" s="20"/>
    </row>
    <row r="616" spans="1:13" s="19" customFormat="1" ht="21.75">
      <c r="A616" s="18"/>
      <c r="B616" s="20"/>
      <c r="C616" s="22"/>
      <c r="D616" s="22"/>
      <c r="E616" s="22"/>
      <c r="M616" s="20"/>
    </row>
    <row r="617" spans="1:13" s="19" customFormat="1" ht="21.75">
      <c r="A617" s="18"/>
      <c r="B617" s="20"/>
      <c r="C617" s="22"/>
      <c r="D617" s="22"/>
      <c r="E617" s="22"/>
      <c r="M617" s="20"/>
    </row>
    <row r="618" spans="1:13" s="19" customFormat="1" ht="21.75">
      <c r="A618" s="18"/>
      <c r="B618" s="20"/>
      <c r="C618" s="22"/>
      <c r="D618" s="22"/>
      <c r="E618" s="22"/>
      <c r="M618" s="20"/>
    </row>
    <row r="619" spans="1:13" s="19" customFormat="1" ht="21.75">
      <c r="A619" s="18"/>
      <c r="B619" s="20"/>
      <c r="C619" s="22"/>
      <c r="D619" s="22"/>
      <c r="E619" s="22"/>
      <c r="M619" s="20"/>
    </row>
    <row r="620" spans="1:13" s="19" customFormat="1" ht="21.75">
      <c r="A620" s="18"/>
      <c r="B620" s="20"/>
      <c r="C620" s="22"/>
      <c r="D620" s="22"/>
      <c r="E620" s="22"/>
      <c r="M620" s="20"/>
    </row>
    <row r="621" spans="1:13" s="19" customFormat="1" ht="21.75">
      <c r="A621" s="18"/>
      <c r="B621" s="20"/>
      <c r="C621" s="22"/>
      <c r="D621" s="22"/>
      <c r="E621" s="22"/>
      <c r="M621" s="20"/>
    </row>
    <row r="622" spans="1:13" s="19" customFormat="1" ht="21.75">
      <c r="A622" s="18"/>
      <c r="B622" s="20"/>
      <c r="C622" s="22"/>
      <c r="D622" s="22"/>
      <c r="E622" s="22"/>
      <c r="M622" s="20"/>
    </row>
    <row r="623" spans="1:13" s="19" customFormat="1" ht="21.75">
      <c r="A623" s="18"/>
      <c r="B623" s="20"/>
      <c r="C623" s="22"/>
      <c r="D623" s="22"/>
      <c r="E623" s="22"/>
      <c r="M623" s="20"/>
    </row>
    <row r="624" spans="1:13" s="19" customFormat="1" ht="21.75">
      <c r="A624" s="18"/>
      <c r="B624" s="20"/>
      <c r="C624" s="22"/>
      <c r="D624" s="22"/>
      <c r="E624" s="22"/>
      <c r="M624" s="20"/>
    </row>
    <row r="625" spans="1:13" s="19" customFormat="1" ht="21.75">
      <c r="A625" s="18"/>
      <c r="B625" s="20"/>
      <c r="C625" s="22"/>
      <c r="D625" s="22"/>
      <c r="E625" s="22"/>
      <c r="M625" s="20"/>
    </row>
    <row r="626" spans="1:13" s="19" customFormat="1" ht="21.75">
      <c r="A626" s="18"/>
      <c r="B626" s="20"/>
      <c r="C626" s="22"/>
      <c r="D626" s="22"/>
      <c r="E626" s="22"/>
      <c r="M626" s="20"/>
    </row>
    <row r="627" spans="1:13" s="19" customFormat="1" ht="21.75">
      <c r="A627" s="18"/>
      <c r="B627" s="20"/>
      <c r="C627" s="22"/>
      <c r="D627" s="22"/>
      <c r="E627" s="22"/>
      <c r="M627" s="20"/>
    </row>
    <row r="628" spans="1:13" s="19" customFormat="1" ht="21.75">
      <c r="A628" s="18"/>
      <c r="B628" s="20"/>
      <c r="C628" s="22"/>
      <c r="D628" s="22"/>
      <c r="E628" s="22"/>
      <c r="M628" s="20"/>
    </row>
    <row r="629" spans="1:13" s="19" customFormat="1" ht="21.75">
      <c r="A629" s="18"/>
      <c r="B629" s="20"/>
      <c r="C629" s="22"/>
      <c r="D629" s="22"/>
      <c r="E629" s="22"/>
      <c r="M629" s="20"/>
    </row>
    <row r="630" spans="1:13" s="19" customFormat="1" ht="21.75">
      <c r="A630" s="18"/>
      <c r="B630" s="20"/>
      <c r="C630" s="22"/>
      <c r="D630" s="22"/>
      <c r="E630" s="22"/>
      <c r="M630" s="20"/>
    </row>
    <row r="631" spans="1:13" s="19" customFormat="1" ht="21.75">
      <c r="A631" s="18"/>
      <c r="B631" s="20"/>
      <c r="C631" s="22"/>
      <c r="D631" s="22"/>
      <c r="E631" s="22"/>
      <c r="M631" s="20"/>
    </row>
    <row r="632" spans="1:13" s="19" customFormat="1" ht="21.75">
      <c r="A632" s="18"/>
      <c r="B632" s="20"/>
      <c r="C632" s="22"/>
      <c r="D632" s="22"/>
      <c r="E632" s="22"/>
      <c r="M632" s="20"/>
    </row>
    <row r="633" spans="1:13" s="19" customFormat="1" ht="21.75">
      <c r="A633" s="18"/>
      <c r="B633" s="20"/>
      <c r="C633" s="22"/>
      <c r="D633" s="22"/>
      <c r="E633" s="22"/>
      <c r="M633" s="20"/>
    </row>
    <row r="634" spans="1:13" s="19" customFormat="1" ht="21.75">
      <c r="A634" s="18"/>
      <c r="B634" s="20"/>
      <c r="C634" s="22"/>
      <c r="D634" s="22"/>
      <c r="E634" s="22"/>
      <c r="M634" s="20"/>
    </row>
    <row r="635" spans="1:13" s="19" customFormat="1" ht="21.75">
      <c r="A635" s="18"/>
      <c r="B635" s="20"/>
      <c r="C635" s="22"/>
      <c r="D635" s="22"/>
      <c r="E635" s="22"/>
      <c r="M635" s="20"/>
    </row>
    <row r="636" spans="1:13" s="19" customFormat="1" ht="21.75">
      <c r="A636" s="18"/>
      <c r="B636" s="20"/>
      <c r="C636" s="22"/>
      <c r="D636" s="22"/>
      <c r="E636" s="22"/>
      <c r="M636" s="20"/>
    </row>
    <row r="637" spans="1:13" s="19" customFormat="1" ht="21.75">
      <c r="A637" s="18"/>
      <c r="B637" s="20"/>
      <c r="C637" s="22"/>
      <c r="D637" s="22"/>
      <c r="E637" s="22"/>
      <c r="M637" s="20"/>
    </row>
    <row r="638" spans="1:13" s="19" customFormat="1" ht="21.75">
      <c r="A638" s="18"/>
      <c r="B638" s="20"/>
      <c r="C638" s="22"/>
      <c r="D638" s="22"/>
      <c r="E638" s="22"/>
      <c r="M638" s="20"/>
    </row>
    <row r="639" spans="1:13" s="19" customFormat="1" ht="21.75">
      <c r="A639" s="18"/>
      <c r="B639" s="20"/>
      <c r="C639" s="22"/>
      <c r="D639" s="22"/>
      <c r="E639" s="22"/>
      <c r="M639" s="20"/>
    </row>
    <row r="640" spans="1:13" s="19" customFormat="1" ht="21.75">
      <c r="A640" s="18"/>
      <c r="B640" s="20"/>
      <c r="C640" s="22"/>
      <c r="D640" s="22"/>
      <c r="E640" s="22"/>
      <c r="M640" s="20"/>
    </row>
    <row r="641" spans="1:13" s="19" customFormat="1" ht="21.75">
      <c r="A641" s="18"/>
      <c r="B641" s="20"/>
      <c r="C641" s="22"/>
      <c r="D641" s="22"/>
      <c r="E641" s="22"/>
      <c r="M641" s="20"/>
    </row>
    <row r="642" spans="1:13" s="19" customFormat="1" ht="21.75">
      <c r="A642" s="18"/>
      <c r="B642" s="20"/>
      <c r="C642" s="22"/>
      <c r="D642" s="22"/>
      <c r="E642" s="22"/>
      <c r="M642" s="20"/>
    </row>
    <row r="643" spans="1:13" s="19" customFormat="1" ht="21.75">
      <c r="A643" s="18"/>
      <c r="B643" s="20"/>
      <c r="C643" s="22"/>
      <c r="D643" s="22"/>
      <c r="E643" s="22"/>
      <c r="M643" s="20"/>
    </row>
    <row r="644" spans="1:13" s="19" customFormat="1" ht="21.75">
      <c r="A644" s="18"/>
      <c r="B644" s="20"/>
      <c r="C644" s="22"/>
      <c r="D644" s="22"/>
      <c r="E644" s="22"/>
      <c r="M644" s="20"/>
    </row>
    <row r="645" spans="1:13" s="19" customFormat="1" ht="21.75">
      <c r="A645" s="18"/>
      <c r="B645" s="20"/>
      <c r="C645" s="22"/>
      <c r="D645" s="22"/>
      <c r="E645" s="22"/>
      <c r="M645" s="20"/>
    </row>
    <row r="646" spans="1:13" s="19" customFormat="1" ht="21.75">
      <c r="A646" s="18"/>
      <c r="B646" s="20"/>
      <c r="C646" s="22"/>
      <c r="D646" s="22"/>
      <c r="E646" s="22"/>
      <c r="M646" s="20"/>
    </row>
    <row r="647" spans="1:13" s="19" customFormat="1" ht="21.75">
      <c r="A647" s="18"/>
      <c r="B647" s="20"/>
      <c r="C647" s="22"/>
      <c r="D647" s="22"/>
      <c r="E647" s="22"/>
      <c r="M647" s="20"/>
    </row>
    <row r="648" spans="1:13" s="19" customFormat="1" ht="21.75">
      <c r="A648" s="18"/>
      <c r="B648" s="20"/>
      <c r="C648" s="22"/>
      <c r="D648" s="22"/>
      <c r="E648" s="22"/>
      <c r="M648" s="20"/>
    </row>
    <row r="649" spans="1:13" s="19" customFormat="1" ht="21.75">
      <c r="A649" s="18"/>
      <c r="B649" s="20"/>
      <c r="C649" s="22"/>
      <c r="D649" s="22"/>
      <c r="E649" s="22"/>
      <c r="M649" s="20"/>
    </row>
    <row r="650" spans="1:13" s="19" customFormat="1" ht="21.75">
      <c r="A650" s="18"/>
      <c r="B650" s="20"/>
      <c r="C650" s="22"/>
      <c r="D650" s="22"/>
      <c r="E650" s="22"/>
      <c r="M650" s="20"/>
    </row>
    <row r="651" spans="1:13" s="19" customFormat="1" ht="21.75">
      <c r="A651" s="18"/>
      <c r="B651" s="20"/>
      <c r="C651" s="22"/>
      <c r="D651" s="22"/>
      <c r="E651" s="22"/>
      <c r="M651" s="20"/>
    </row>
    <row r="652" spans="1:13" s="19" customFormat="1" ht="21.75">
      <c r="A652" s="18"/>
      <c r="B652" s="20"/>
      <c r="C652" s="22"/>
      <c r="D652" s="22"/>
      <c r="E652" s="22"/>
      <c r="M652" s="20"/>
    </row>
    <row r="653" spans="1:13" s="19" customFormat="1" ht="21.75">
      <c r="A653" s="18"/>
      <c r="B653" s="20"/>
      <c r="C653" s="22"/>
      <c r="D653" s="22"/>
      <c r="E653" s="22"/>
      <c r="M653" s="20"/>
    </row>
    <row r="654" spans="1:13" s="19" customFormat="1" ht="21.75">
      <c r="A654" s="18"/>
      <c r="B654" s="20"/>
      <c r="C654" s="22"/>
      <c r="D654" s="22"/>
      <c r="E654" s="22"/>
      <c r="M654" s="20"/>
    </row>
    <row r="655" spans="1:13" s="19" customFormat="1" ht="21.75">
      <c r="A655" s="18"/>
      <c r="B655" s="20"/>
      <c r="C655" s="22"/>
      <c r="D655" s="22"/>
      <c r="E655" s="22"/>
      <c r="M655" s="20"/>
    </row>
    <row r="656" spans="1:13" s="19" customFormat="1" ht="21.75">
      <c r="A656" s="18"/>
      <c r="B656" s="20"/>
      <c r="C656" s="22"/>
      <c r="D656" s="22"/>
      <c r="E656" s="22"/>
      <c r="M656" s="20"/>
    </row>
    <row r="657" spans="1:13" s="19" customFormat="1" ht="21.75">
      <c r="A657" s="18"/>
      <c r="B657" s="20"/>
      <c r="C657" s="22"/>
      <c r="D657" s="22"/>
      <c r="E657" s="22"/>
      <c r="M657" s="20"/>
    </row>
    <row r="658" spans="1:13" s="19" customFormat="1" ht="21.75">
      <c r="A658" s="18"/>
      <c r="B658" s="20"/>
      <c r="C658" s="22"/>
      <c r="D658" s="22"/>
      <c r="E658" s="22"/>
      <c r="M658" s="20"/>
    </row>
    <row r="659" spans="1:13" s="19" customFormat="1" ht="21.75">
      <c r="A659" s="18"/>
      <c r="B659" s="20"/>
      <c r="C659" s="22"/>
      <c r="D659" s="22"/>
      <c r="E659" s="22"/>
      <c r="M659" s="20"/>
    </row>
    <row r="660" spans="1:13" s="19" customFormat="1" ht="21.75">
      <c r="A660" s="18"/>
      <c r="B660" s="20"/>
      <c r="C660" s="22"/>
      <c r="D660" s="22"/>
      <c r="E660" s="22"/>
      <c r="M660" s="20"/>
    </row>
    <row r="661" spans="1:13" s="19" customFormat="1" ht="21.75">
      <c r="A661" s="18"/>
      <c r="B661" s="20"/>
      <c r="C661" s="22"/>
      <c r="D661" s="22"/>
      <c r="E661" s="22"/>
      <c r="M661" s="20"/>
    </row>
    <row r="662" spans="1:13" s="19" customFormat="1" ht="21.75">
      <c r="A662" s="18"/>
      <c r="B662" s="20"/>
      <c r="C662" s="22"/>
      <c r="D662" s="22"/>
      <c r="E662" s="22"/>
      <c r="M662" s="20"/>
    </row>
    <row r="663" spans="1:13" s="19" customFormat="1" ht="21.75">
      <c r="A663" s="18"/>
      <c r="B663" s="20"/>
      <c r="C663" s="22"/>
      <c r="D663" s="22"/>
      <c r="E663" s="22"/>
      <c r="M663" s="20"/>
    </row>
    <row r="664" spans="1:13" s="19" customFormat="1" ht="21.75">
      <c r="A664" s="18"/>
      <c r="B664" s="20"/>
      <c r="C664" s="22"/>
      <c r="D664" s="22"/>
      <c r="E664" s="22"/>
      <c r="M664" s="20"/>
    </row>
    <row r="665" spans="1:13" s="19" customFormat="1" ht="21.75">
      <c r="A665" s="18"/>
      <c r="B665" s="20"/>
      <c r="C665" s="22"/>
      <c r="D665" s="22"/>
      <c r="E665" s="22"/>
      <c r="M665" s="20"/>
    </row>
    <row r="666" spans="1:13" s="19" customFormat="1" ht="21.75">
      <c r="A666" s="18"/>
      <c r="B666" s="20"/>
      <c r="C666" s="22"/>
      <c r="D666" s="22"/>
      <c r="E666" s="22"/>
      <c r="M666" s="20"/>
    </row>
    <row r="667" spans="1:13" s="19" customFormat="1" ht="21.75">
      <c r="A667" s="18"/>
      <c r="B667" s="20"/>
      <c r="C667" s="22"/>
      <c r="D667" s="22"/>
      <c r="E667" s="22"/>
      <c r="M667" s="20"/>
    </row>
    <row r="668" spans="1:13" s="19" customFormat="1" ht="21.75">
      <c r="A668" s="18"/>
      <c r="B668" s="20"/>
      <c r="C668" s="22"/>
      <c r="D668" s="22"/>
      <c r="E668" s="22"/>
      <c r="M668" s="20"/>
    </row>
    <row r="669" spans="1:13" s="19" customFormat="1" ht="21.75">
      <c r="A669" s="18"/>
      <c r="B669" s="20"/>
      <c r="C669" s="22"/>
      <c r="D669" s="22"/>
      <c r="E669" s="22"/>
      <c r="M669" s="20"/>
    </row>
    <row r="670" spans="1:13" s="19" customFormat="1" ht="21.75">
      <c r="A670" s="18"/>
      <c r="B670" s="20"/>
      <c r="C670" s="22"/>
      <c r="D670" s="22"/>
      <c r="E670" s="22"/>
      <c r="M670" s="20"/>
    </row>
    <row r="671" spans="1:13" s="19" customFormat="1" ht="21.75">
      <c r="A671" s="18"/>
      <c r="B671" s="20"/>
      <c r="C671" s="22"/>
      <c r="D671" s="22"/>
      <c r="E671" s="22"/>
      <c r="M671" s="20"/>
    </row>
    <row r="672" spans="1:13" s="19" customFormat="1" ht="21.75">
      <c r="A672" s="18"/>
      <c r="B672" s="20"/>
      <c r="C672" s="22"/>
      <c r="D672" s="22"/>
      <c r="E672" s="22"/>
      <c r="M672" s="20"/>
    </row>
    <row r="673" spans="1:13" s="19" customFormat="1" ht="21.75">
      <c r="A673" s="18"/>
      <c r="B673" s="20"/>
      <c r="C673" s="22"/>
      <c r="D673" s="22"/>
      <c r="E673" s="22"/>
      <c r="M673" s="20"/>
    </row>
    <row r="674" spans="1:13" s="19" customFormat="1" ht="21.75">
      <c r="A674" s="18"/>
      <c r="B674" s="20"/>
      <c r="C674" s="22"/>
      <c r="D674" s="22"/>
      <c r="E674" s="22"/>
      <c r="M674" s="20"/>
    </row>
    <row r="675" spans="1:13" s="19" customFormat="1" ht="21.75">
      <c r="A675" s="18"/>
      <c r="B675" s="20"/>
      <c r="C675" s="22"/>
      <c r="D675" s="22"/>
      <c r="E675" s="22"/>
      <c r="M675" s="20"/>
    </row>
    <row r="676" spans="1:13" s="19" customFormat="1" ht="21.75">
      <c r="A676" s="18"/>
      <c r="B676" s="20"/>
      <c r="C676" s="22"/>
      <c r="D676" s="22"/>
      <c r="E676" s="22"/>
      <c r="M676" s="20"/>
    </row>
    <row r="677" spans="1:13" s="19" customFormat="1" ht="21.75">
      <c r="A677" s="18"/>
      <c r="B677" s="20"/>
      <c r="C677" s="22"/>
      <c r="D677" s="22"/>
      <c r="E677" s="22"/>
      <c r="M677" s="20"/>
    </row>
    <row r="678" spans="1:13" s="19" customFormat="1" ht="21.75">
      <c r="A678" s="18"/>
      <c r="B678" s="20"/>
      <c r="C678" s="22"/>
      <c r="D678" s="22"/>
      <c r="E678" s="22"/>
      <c r="M678" s="20"/>
    </row>
    <row r="679" spans="1:13" s="19" customFormat="1" ht="21.75">
      <c r="A679" s="18"/>
      <c r="B679" s="20"/>
      <c r="C679" s="22"/>
      <c r="D679" s="22"/>
      <c r="E679" s="22"/>
      <c r="M679" s="20"/>
    </row>
    <row r="680" spans="1:13" s="19" customFormat="1" ht="21.75">
      <c r="A680" s="18"/>
      <c r="B680" s="20"/>
      <c r="C680" s="22"/>
      <c r="D680" s="22"/>
      <c r="E680" s="22"/>
      <c r="M680" s="20"/>
    </row>
    <row r="681" spans="1:13" s="19" customFormat="1" ht="21.75">
      <c r="A681" s="18"/>
      <c r="B681" s="20"/>
      <c r="C681" s="22"/>
      <c r="D681" s="22"/>
      <c r="E681" s="22"/>
      <c r="M681" s="20"/>
    </row>
    <row r="682" spans="1:13" s="19" customFormat="1" ht="21.75">
      <c r="A682" s="18"/>
      <c r="B682" s="20"/>
      <c r="C682" s="22"/>
      <c r="D682" s="22"/>
      <c r="E682" s="22"/>
      <c r="M682" s="20"/>
    </row>
    <row r="683" spans="1:13" s="19" customFormat="1" ht="21.75">
      <c r="A683" s="18"/>
      <c r="B683" s="20"/>
      <c r="C683" s="22"/>
      <c r="D683" s="22"/>
      <c r="E683" s="22"/>
      <c r="M683" s="20"/>
    </row>
    <row r="684" spans="1:13" s="19" customFormat="1" ht="21.75">
      <c r="A684" s="18"/>
      <c r="B684" s="20"/>
      <c r="C684" s="22"/>
      <c r="D684" s="22"/>
      <c r="E684" s="22"/>
      <c r="M684" s="20"/>
    </row>
    <row r="685" spans="1:13" s="19" customFormat="1" ht="21.75">
      <c r="A685" s="18"/>
      <c r="B685" s="20"/>
      <c r="C685" s="22"/>
      <c r="D685" s="22"/>
      <c r="E685" s="22"/>
      <c r="M685" s="20"/>
    </row>
    <row r="686" spans="1:13" s="19" customFormat="1" ht="21.75">
      <c r="A686" s="18"/>
      <c r="B686" s="20"/>
      <c r="C686" s="22"/>
      <c r="D686" s="22"/>
      <c r="E686" s="22"/>
      <c r="M686" s="20"/>
    </row>
    <row r="687" spans="1:13" s="19" customFormat="1" ht="21.75">
      <c r="A687" s="18"/>
      <c r="B687" s="20"/>
      <c r="C687" s="22"/>
      <c r="D687" s="22"/>
      <c r="E687" s="22"/>
      <c r="M687" s="20"/>
    </row>
    <row r="688" spans="1:13" s="19" customFormat="1" ht="21.75">
      <c r="A688" s="18"/>
      <c r="B688" s="20"/>
      <c r="C688" s="22"/>
      <c r="D688" s="22"/>
      <c r="E688" s="22"/>
      <c r="M688" s="20"/>
    </row>
    <row r="689" spans="1:13" s="19" customFormat="1" ht="21.75">
      <c r="A689" s="18"/>
      <c r="B689" s="20"/>
      <c r="C689" s="22"/>
      <c r="D689" s="22"/>
      <c r="E689" s="22"/>
      <c r="M689" s="20"/>
    </row>
    <row r="690" spans="1:13" s="19" customFormat="1" ht="21.75">
      <c r="A690" s="18"/>
      <c r="B690" s="20"/>
      <c r="C690" s="22"/>
      <c r="D690" s="22"/>
      <c r="E690" s="22"/>
      <c r="M690" s="20"/>
    </row>
    <row r="691" spans="1:13" s="19" customFormat="1" ht="21.75">
      <c r="A691" s="18"/>
      <c r="B691" s="20"/>
      <c r="C691" s="22"/>
      <c r="D691" s="22"/>
      <c r="E691" s="22"/>
      <c r="M691" s="20"/>
    </row>
    <row r="692" spans="1:13" s="19" customFormat="1" ht="21.75">
      <c r="A692" s="18"/>
      <c r="B692" s="20"/>
      <c r="C692" s="22"/>
      <c r="D692" s="22"/>
      <c r="E692" s="22"/>
      <c r="M692" s="20"/>
    </row>
    <row r="693" spans="1:13" s="19" customFormat="1" ht="21.75">
      <c r="A693" s="18"/>
      <c r="B693" s="20"/>
      <c r="C693" s="22"/>
      <c r="D693" s="22"/>
      <c r="E693" s="22"/>
      <c r="M693" s="20"/>
    </row>
    <row r="694" spans="1:13" s="19" customFormat="1" ht="21.75">
      <c r="A694" s="18"/>
      <c r="B694" s="20"/>
      <c r="C694" s="22"/>
      <c r="D694" s="22"/>
      <c r="E694" s="22"/>
      <c r="M694" s="20"/>
    </row>
    <row r="695" spans="1:13" s="19" customFormat="1" ht="21.75">
      <c r="A695" s="18"/>
      <c r="B695" s="20"/>
      <c r="C695" s="22"/>
      <c r="D695" s="22"/>
      <c r="E695" s="22"/>
      <c r="M695" s="20"/>
    </row>
    <row r="696" spans="1:13" s="19" customFormat="1" ht="21.75">
      <c r="A696" s="18"/>
      <c r="B696" s="20"/>
      <c r="C696" s="22"/>
      <c r="D696" s="22"/>
      <c r="E696" s="22"/>
      <c r="M696" s="20"/>
    </row>
    <row r="697" spans="1:13" s="19" customFormat="1" ht="21.75">
      <c r="A697" s="18"/>
      <c r="B697" s="20"/>
      <c r="C697" s="22"/>
      <c r="D697" s="22"/>
      <c r="E697" s="22"/>
      <c r="M697" s="20"/>
    </row>
    <row r="698" ht="21.75"/>
    <row r="699" ht="21.75"/>
    <row r="700" ht="21.75"/>
    <row r="701" ht="21.75"/>
    <row r="702" ht="21.75"/>
    <row r="703" ht="21.75"/>
    <row r="704" ht="21.75"/>
    <row r="705" ht="21.75"/>
    <row r="706" ht="21.75"/>
    <row r="707" ht="21.75"/>
    <row r="708" ht="21.75"/>
    <row r="709" ht="21.75"/>
    <row r="710" ht="21.75"/>
    <row r="711" ht="21.75"/>
    <row r="712" ht="21.75"/>
    <row r="713" ht="21.75"/>
    <row r="714" ht="21.75"/>
    <row r="715" ht="21.75"/>
    <row r="716" ht="21.75"/>
    <row r="717" ht="21.75"/>
    <row r="718" ht="21.75"/>
    <row r="719" ht="21.75"/>
    <row r="720" ht="21.75"/>
    <row r="721" ht="21.75"/>
    <row r="722" ht="21.75"/>
    <row r="723" ht="21.75"/>
    <row r="724" ht="21.75"/>
    <row r="725" ht="21.75"/>
    <row r="726" ht="21.75"/>
    <row r="727" ht="21.75"/>
    <row r="728" ht="21.75"/>
    <row r="729" ht="21.75"/>
    <row r="730" ht="21.75"/>
    <row r="731" ht="21.75"/>
    <row r="732" ht="21.75"/>
    <row r="733" ht="21.75"/>
    <row r="734" ht="21.75"/>
    <row r="735" ht="21.75"/>
    <row r="736" ht="21.75"/>
    <row r="737" ht="21.75"/>
    <row r="738" ht="21.75"/>
    <row r="739" ht="21.75"/>
    <row r="740" ht="21.75"/>
    <row r="741" ht="21.75"/>
    <row r="742" ht="21.75"/>
    <row r="743" ht="21.75"/>
    <row r="744" ht="21.75"/>
    <row r="745" ht="21.75"/>
    <row r="746" ht="21.75"/>
    <row r="747" ht="21.75"/>
    <row r="748" ht="21.75"/>
    <row r="749" ht="21.75"/>
    <row r="750" ht="21.75"/>
    <row r="751" ht="21.75"/>
    <row r="752" ht="21.75"/>
    <row r="753" ht="21.75"/>
    <row r="754" ht="21.75"/>
    <row r="755" ht="21.75"/>
    <row r="756" ht="21.75"/>
    <row r="757" ht="21.75"/>
    <row r="758" ht="21.75"/>
    <row r="759" ht="21.75"/>
    <row r="760" ht="21.75"/>
    <row r="761" ht="21.75"/>
    <row r="762" ht="21.75"/>
    <row r="763" ht="21.75"/>
    <row r="764" ht="21.75"/>
    <row r="765" ht="21.75"/>
    <row r="766" ht="21.75"/>
    <row r="767" ht="21.75"/>
    <row r="768" ht="21.75"/>
    <row r="769" ht="21.75"/>
    <row r="770" ht="21.75"/>
    <row r="771" ht="21.75"/>
    <row r="772" ht="21.75"/>
    <row r="773" ht="21.75"/>
    <row r="774" ht="21.75"/>
    <row r="775" ht="21.75"/>
    <row r="776" ht="21.75"/>
    <row r="777" ht="21.75"/>
    <row r="778" ht="21.75"/>
    <row r="779" ht="21.75"/>
    <row r="780" ht="21.75"/>
    <row r="781" ht="21.75"/>
    <row r="782" ht="21.75"/>
    <row r="783" ht="21.75"/>
    <row r="784" ht="21.75"/>
    <row r="785" ht="21.75"/>
    <row r="786" ht="21.75"/>
    <row r="787" ht="21.75"/>
    <row r="788" ht="21.75"/>
    <row r="789" ht="21.75"/>
    <row r="790" ht="21.75"/>
    <row r="791" ht="21.75"/>
    <row r="792" ht="21.75"/>
    <row r="793" ht="21.75"/>
    <row r="794" ht="21.75"/>
    <row r="795" ht="21.75"/>
    <row r="796" ht="21.75"/>
    <row r="797" ht="21.75"/>
    <row r="798" ht="21.75"/>
    <row r="799" ht="21.75"/>
    <row r="800" ht="21.75"/>
    <row r="801" ht="21.75"/>
    <row r="802" ht="21.75"/>
    <row r="803" ht="21.75"/>
    <row r="804" ht="21.75"/>
    <row r="805" ht="21.75"/>
    <row r="806" ht="21.75"/>
    <row r="807" ht="21.75"/>
    <row r="808" ht="21.75"/>
    <row r="809" ht="21.75"/>
    <row r="810" ht="21.75"/>
    <row r="811" ht="21.75"/>
    <row r="812" ht="21.75"/>
    <row r="813" ht="21.75"/>
    <row r="814" ht="21.75"/>
    <row r="815" ht="21.75"/>
    <row r="816" ht="21.75"/>
    <row r="817" ht="21.75"/>
    <row r="818" ht="21.75"/>
    <row r="819" ht="21.75"/>
    <row r="820" ht="21.75"/>
    <row r="821" ht="21.75"/>
    <row r="822" ht="21.75"/>
    <row r="823" ht="21.75"/>
    <row r="824" ht="21.75"/>
    <row r="825" ht="21.75"/>
    <row r="826" ht="21.75"/>
    <row r="827" ht="21.75"/>
    <row r="828" ht="21.75"/>
    <row r="829" ht="21.75"/>
    <row r="830" ht="21.75"/>
    <row r="831" ht="21.75"/>
    <row r="832" ht="21.75"/>
    <row r="833" ht="21.75"/>
    <row r="834" ht="21.75"/>
    <row r="835" ht="21.75"/>
    <row r="836" ht="21.75"/>
    <row r="837" ht="21.75"/>
    <row r="838" ht="21.75"/>
    <row r="839" ht="21.75"/>
    <row r="840" ht="21.75"/>
    <row r="841" ht="21.75"/>
    <row r="842" ht="21.75"/>
    <row r="843" ht="21.75"/>
    <row r="844" ht="21.75"/>
    <row r="845" ht="21.75"/>
    <row r="846" ht="21.75"/>
    <row r="847" ht="21.75"/>
    <row r="848" ht="21.75"/>
    <row r="849" ht="21.75"/>
    <row r="850" ht="21.75"/>
    <row r="851" ht="21.75"/>
    <row r="852" ht="21.75"/>
    <row r="853" ht="21.75"/>
    <row r="854" ht="21.75"/>
    <row r="855" ht="21.75"/>
    <row r="856" ht="21.75"/>
    <row r="857" ht="21.75"/>
    <row r="858" ht="21.75"/>
    <row r="859" ht="21.75"/>
    <row r="860" ht="21.75"/>
    <row r="861" ht="21.75"/>
    <row r="862" ht="21.75"/>
    <row r="863" ht="21.75"/>
    <row r="864" ht="21.75"/>
    <row r="865" ht="21.75"/>
    <row r="866" ht="21.75"/>
    <row r="867" ht="21.75"/>
    <row r="868" ht="21.75"/>
    <row r="869" ht="21.75"/>
    <row r="870" ht="21.75"/>
    <row r="871" ht="21.75"/>
    <row r="872" ht="21.75"/>
    <row r="873" ht="21.75"/>
    <row r="874" ht="21.75"/>
    <row r="875" ht="21.75"/>
    <row r="876" ht="21.75"/>
    <row r="877" ht="21.75"/>
    <row r="878" ht="21.75"/>
    <row r="879" ht="21.75"/>
    <row r="880" ht="21.75"/>
    <row r="881" ht="21.75"/>
    <row r="882" ht="21.75"/>
    <row r="883" ht="21.75"/>
    <row r="884" ht="21.75"/>
    <row r="885" ht="21.75"/>
    <row r="886" ht="21.75"/>
    <row r="887" ht="21.75"/>
    <row r="888" ht="21.75"/>
    <row r="889" ht="21.75"/>
    <row r="890" ht="21.75"/>
    <row r="891" ht="21.75"/>
    <row r="892" ht="21.75"/>
    <row r="893" ht="21.75"/>
    <row r="894" ht="21.75"/>
    <row r="895" ht="21.75"/>
    <row r="896" ht="21.75"/>
    <row r="897" ht="21.75"/>
    <row r="898" ht="21.75"/>
    <row r="899" ht="21.75"/>
    <row r="900" ht="21.75"/>
    <row r="901" ht="21.75"/>
    <row r="902" ht="21.75"/>
    <row r="903" ht="21.75"/>
    <row r="904" ht="21.75"/>
    <row r="905" ht="21.75"/>
    <row r="906" ht="21.75"/>
    <row r="907" ht="21.75"/>
    <row r="908" ht="21.75"/>
    <row r="909" ht="21.75"/>
    <row r="910" ht="21.75"/>
    <row r="911" ht="21.75"/>
    <row r="912" ht="21.75"/>
    <row r="913" ht="21.75"/>
    <row r="914" ht="21.75"/>
    <row r="915" ht="21.75"/>
    <row r="916" ht="21.75"/>
    <row r="917" ht="21.75"/>
    <row r="918" ht="21.75"/>
    <row r="919" ht="21.75"/>
    <row r="920" ht="21.75"/>
    <row r="921" ht="21.75"/>
    <row r="922" ht="21.75"/>
    <row r="923" ht="21.75"/>
    <row r="947" ht="21.75"/>
    <row r="948" ht="21.75"/>
    <row r="949" ht="21.75"/>
    <row r="950" ht="21.75"/>
    <row r="951" ht="21.75"/>
    <row r="952" ht="21.75"/>
    <row r="953" ht="21.75"/>
    <row r="954" ht="21.75"/>
    <row r="955" ht="21.75"/>
    <row r="956" ht="21.75"/>
    <row r="980" spans="1:18" s="21" customFormat="1" ht="117.75" customHeight="1">
      <c r="A980" s="18"/>
      <c r="B980" s="20"/>
      <c r="C980" s="22"/>
      <c r="D980" s="22"/>
      <c r="E980" s="22"/>
      <c r="F980" s="19"/>
      <c r="G980" s="19"/>
      <c r="H980" s="19"/>
      <c r="I980" s="19"/>
      <c r="J980" s="19"/>
      <c r="K980" s="19"/>
      <c r="L980" s="19"/>
      <c r="M980" s="20"/>
      <c r="N980" s="19"/>
      <c r="O980" s="19"/>
      <c r="P980" s="19"/>
      <c r="Q980" s="19"/>
      <c r="R980" s="19"/>
    </row>
    <row r="983" spans="1:18" s="21" customFormat="1" ht="117.75" customHeight="1">
      <c r="A983" s="18"/>
      <c r="B983" s="20"/>
      <c r="C983" s="22"/>
      <c r="D983" s="22"/>
      <c r="E983" s="22"/>
      <c r="F983" s="19"/>
      <c r="G983" s="19"/>
      <c r="H983" s="19"/>
      <c r="I983" s="19"/>
      <c r="J983" s="19"/>
      <c r="K983" s="19"/>
      <c r="L983" s="19"/>
      <c r="M983" s="20"/>
      <c r="N983" s="19"/>
      <c r="O983" s="19"/>
      <c r="P983" s="19"/>
      <c r="Q983" s="19"/>
      <c r="R983" s="19"/>
    </row>
    <row r="984" spans="1:18" s="21" customFormat="1" ht="117.75" customHeight="1">
      <c r="A984" s="18"/>
      <c r="B984" s="20"/>
      <c r="C984" s="22"/>
      <c r="D984" s="22"/>
      <c r="E984" s="22"/>
      <c r="F984" s="19"/>
      <c r="G984" s="19"/>
      <c r="H984" s="19"/>
      <c r="I984" s="19"/>
      <c r="J984" s="19"/>
      <c r="K984" s="19"/>
      <c r="L984" s="19"/>
      <c r="M984" s="20"/>
      <c r="N984" s="19"/>
      <c r="O984" s="19"/>
      <c r="P984" s="19"/>
      <c r="Q984" s="19"/>
      <c r="R984" s="19"/>
    </row>
    <row r="985" spans="1:18" s="21" customFormat="1" ht="21.75">
      <c r="A985" s="18"/>
      <c r="B985" s="20"/>
      <c r="C985" s="22"/>
      <c r="D985" s="22"/>
      <c r="E985" s="22"/>
      <c r="F985" s="19"/>
      <c r="G985" s="19"/>
      <c r="H985" s="19"/>
      <c r="I985" s="19"/>
      <c r="J985" s="19"/>
      <c r="K985" s="19"/>
      <c r="L985" s="19"/>
      <c r="M985" s="20"/>
      <c r="N985" s="19"/>
      <c r="O985" s="19"/>
      <c r="P985" s="19"/>
      <c r="Q985" s="19"/>
      <c r="R985" s="19"/>
    </row>
    <row r="986" spans="1:13" s="19" customFormat="1" ht="21.75">
      <c r="A986" s="18"/>
      <c r="B986" s="20"/>
      <c r="C986" s="22"/>
      <c r="D986" s="22"/>
      <c r="E986" s="22"/>
      <c r="M986" s="20"/>
    </row>
    <row r="987" spans="1:13" s="19" customFormat="1" ht="21.75">
      <c r="A987" s="18"/>
      <c r="B987" s="20"/>
      <c r="C987" s="22"/>
      <c r="D987" s="22"/>
      <c r="E987" s="22"/>
      <c r="M987" s="20"/>
    </row>
    <row r="988" spans="1:13" s="19" customFormat="1" ht="21.75">
      <c r="A988" s="18"/>
      <c r="B988" s="20"/>
      <c r="C988" s="22"/>
      <c r="D988" s="22"/>
      <c r="E988" s="22"/>
      <c r="M988" s="20"/>
    </row>
    <row r="989" spans="1:13" s="19" customFormat="1" ht="21.75">
      <c r="A989" s="18"/>
      <c r="B989" s="20"/>
      <c r="C989" s="22"/>
      <c r="D989" s="22"/>
      <c r="E989" s="22"/>
      <c r="M989" s="20"/>
    </row>
    <row r="990" spans="1:13" s="19" customFormat="1" ht="21.75">
      <c r="A990" s="18"/>
      <c r="B990" s="20"/>
      <c r="C990" s="22"/>
      <c r="D990" s="22"/>
      <c r="E990" s="22"/>
      <c r="M990" s="20"/>
    </row>
    <row r="991" spans="1:13" s="19" customFormat="1" ht="21.75">
      <c r="A991" s="18"/>
      <c r="B991" s="20"/>
      <c r="C991" s="22"/>
      <c r="D991" s="22"/>
      <c r="E991" s="22"/>
      <c r="M991" s="20"/>
    </row>
    <row r="992" spans="1:13" s="19" customFormat="1" ht="21.75">
      <c r="A992" s="18"/>
      <c r="B992" s="20"/>
      <c r="C992" s="22"/>
      <c r="D992" s="22"/>
      <c r="E992" s="22"/>
      <c r="M992" s="20"/>
    </row>
    <row r="993" spans="1:13" s="19" customFormat="1" ht="21.75">
      <c r="A993" s="18"/>
      <c r="B993" s="20"/>
      <c r="C993" s="22"/>
      <c r="D993" s="22"/>
      <c r="E993" s="22"/>
      <c r="M993" s="20"/>
    </row>
    <row r="994" spans="1:13" s="19" customFormat="1" ht="21.75">
      <c r="A994" s="18"/>
      <c r="B994" s="20"/>
      <c r="C994" s="22"/>
      <c r="D994" s="22"/>
      <c r="E994" s="22"/>
      <c r="M994" s="20"/>
    </row>
    <row r="995" spans="1:13" s="19" customFormat="1" ht="21.75">
      <c r="A995" s="18"/>
      <c r="B995" s="20"/>
      <c r="C995" s="22"/>
      <c r="D995" s="22"/>
      <c r="E995" s="22"/>
      <c r="M995" s="20"/>
    </row>
    <row r="1049" spans="1:13" s="19" customFormat="1" ht="21.75">
      <c r="A1049" s="18"/>
      <c r="B1049" s="20"/>
      <c r="C1049" s="22"/>
      <c r="D1049" s="22"/>
      <c r="E1049" s="22"/>
      <c r="M1049" s="20"/>
    </row>
    <row r="1053" spans="1:13" s="19" customFormat="1" ht="90.75" customHeight="1">
      <c r="A1053" s="18"/>
      <c r="B1053" s="20"/>
      <c r="C1053" s="22"/>
      <c r="D1053" s="22"/>
      <c r="E1053" s="22"/>
      <c r="M1053" s="20"/>
    </row>
    <row r="1055" spans="1:18" s="21" customFormat="1" ht="117.75" customHeight="1">
      <c r="A1055" s="18"/>
      <c r="B1055" s="20"/>
      <c r="C1055" s="22"/>
      <c r="D1055" s="22"/>
      <c r="E1055" s="22"/>
      <c r="F1055" s="19"/>
      <c r="G1055" s="19"/>
      <c r="H1055" s="19"/>
      <c r="I1055" s="19"/>
      <c r="J1055" s="19"/>
      <c r="K1055" s="19"/>
      <c r="L1055" s="19"/>
      <c r="M1055" s="20"/>
      <c r="N1055" s="19"/>
      <c r="O1055" s="19"/>
      <c r="P1055" s="19"/>
      <c r="Q1055" s="19"/>
      <c r="R1055" s="19"/>
    </row>
    <row r="1056" spans="1:13" s="19" customFormat="1" ht="21.75">
      <c r="A1056" s="18"/>
      <c r="B1056" s="20"/>
      <c r="C1056" s="22"/>
      <c r="D1056" s="22"/>
      <c r="E1056" s="22"/>
      <c r="M1056" s="20"/>
    </row>
    <row r="1057" spans="1:13" s="19" customFormat="1" ht="21.75">
      <c r="A1057" s="18"/>
      <c r="B1057" s="20"/>
      <c r="C1057" s="22"/>
      <c r="D1057" s="22"/>
      <c r="E1057" s="22"/>
      <c r="M1057" s="20"/>
    </row>
    <row r="1058" spans="1:13" s="19" customFormat="1" ht="21.75">
      <c r="A1058" s="18"/>
      <c r="B1058" s="20"/>
      <c r="C1058" s="22"/>
      <c r="D1058" s="22"/>
      <c r="E1058" s="22"/>
      <c r="M1058" s="20"/>
    </row>
    <row r="1062" spans="1:13" s="19" customFormat="1" ht="21.75">
      <c r="A1062" s="18"/>
      <c r="B1062" s="20"/>
      <c r="C1062" s="22"/>
      <c r="D1062" s="22"/>
      <c r="E1062" s="22"/>
      <c r="M1062" s="20"/>
    </row>
    <row r="1063" spans="1:13" s="19" customFormat="1" ht="21.75">
      <c r="A1063" s="18"/>
      <c r="B1063" s="20"/>
      <c r="C1063" s="22"/>
      <c r="D1063" s="22"/>
      <c r="E1063" s="22"/>
      <c r="M1063" s="20"/>
    </row>
    <row r="1065" spans="1:18" s="21" customFormat="1" ht="135" customHeight="1">
      <c r="A1065" s="18"/>
      <c r="B1065" s="20"/>
      <c r="C1065" s="22"/>
      <c r="D1065" s="22"/>
      <c r="E1065" s="22"/>
      <c r="F1065" s="19"/>
      <c r="G1065" s="19"/>
      <c r="H1065" s="19"/>
      <c r="I1065" s="19"/>
      <c r="J1065" s="19"/>
      <c r="K1065" s="19"/>
      <c r="L1065" s="19"/>
      <c r="M1065" s="20"/>
      <c r="N1065" s="19"/>
      <c r="O1065" s="19"/>
      <c r="P1065" s="19"/>
      <c r="Q1065" s="19"/>
      <c r="R1065" s="19"/>
    </row>
    <row r="1066" spans="1:18" s="21" customFormat="1" ht="117.75" customHeight="1">
      <c r="A1066" s="18"/>
      <c r="B1066" s="20"/>
      <c r="C1066" s="22"/>
      <c r="D1066" s="22"/>
      <c r="E1066" s="22"/>
      <c r="F1066" s="19"/>
      <c r="G1066" s="19"/>
      <c r="H1066" s="19"/>
      <c r="I1066" s="19"/>
      <c r="J1066" s="19"/>
      <c r="K1066" s="19"/>
      <c r="L1066" s="19"/>
      <c r="M1066" s="20"/>
      <c r="N1066" s="19"/>
      <c r="O1066" s="19"/>
      <c r="P1066" s="19"/>
      <c r="Q1066" s="19"/>
      <c r="R1066" s="19"/>
    </row>
    <row r="1067" spans="1:18" s="21" customFormat="1" ht="133.5" customHeight="1">
      <c r="A1067" s="18"/>
      <c r="B1067" s="20"/>
      <c r="C1067" s="22"/>
      <c r="D1067" s="22"/>
      <c r="E1067" s="22"/>
      <c r="F1067" s="19"/>
      <c r="G1067" s="19"/>
      <c r="H1067" s="19"/>
      <c r="I1067" s="19"/>
      <c r="J1067" s="19"/>
      <c r="K1067" s="19"/>
      <c r="L1067" s="19"/>
      <c r="M1067" s="20"/>
      <c r="N1067" s="19"/>
      <c r="O1067" s="19"/>
      <c r="P1067" s="19"/>
      <c r="Q1067" s="19"/>
      <c r="R1067" s="19"/>
    </row>
    <row r="1070" spans="1:18" s="21" customFormat="1" ht="117.75" customHeight="1">
      <c r="A1070" s="18"/>
      <c r="B1070" s="20"/>
      <c r="C1070" s="22"/>
      <c r="D1070" s="22"/>
      <c r="E1070" s="22"/>
      <c r="F1070" s="19"/>
      <c r="G1070" s="19"/>
      <c r="H1070" s="19"/>
      <c r="I1070" s="19"/>
      <c r="J1070" s="19"/>
      <c r="K1070" s="19"/>
      <c r="L1070" s="19"/>
      <c r="M1070" s="20"/>
      <c r="N1070" s="19"/>
      <c r="O1070" s="19"/>
      <c r="P1070" s="19"/>
      <c r="Q1070" s="19"/>
      <c r="R1070" s="19"/>
    </row>
    <row r="1071" spans="1:18" s="21" customFormat="1" ht="145.5" customHeight="1">
      <c r="A1071" s="18"/>
      <c r="B1071" s="20"/>
      <c r="C1071" s="22"/>
      <c r="D1071" s="22"/>
      <c r="E1071" s="22"/>
      <c r="F1071" s="19"/>
      <c r="G1071" s="19"/>
      <c r="H1071" s="19"/>
      <c r="I1071" s="19"/>
      <c r="J1071" s="19"/>
      <c r="K1071" s="19"/>
      <c r="L1071" s="19"/>
      <c r="M1071" s="20"/>
      <c r="N1071" s="19"/>
      <c r="O1071" s="19"/>
      <c r="P1071" s="19"/>
      <c r="Q1071" s="19"/>
      <c r="R1071" s="19"/>
    </row>
    <row r="1072" spans="1:13" s="19" customFormat="1" ht="116.25" customHeight="1">
      <c r="A1072" s="18"/>
      <c r="B1072" s="20"/>
      <c r="C1072" s="22"/>
      <c r="D1072" s="22"/>
      <c r="E1072" s="22"/>
      <c r="M1072" s="20"/>
    </row>
    <row r="1073" spans="1:13" s="19" customFormat="1" ht="97.5" customHeight="1">
      <c r="A1073" s="18"/>
      <c r="B1073" s="20"/>
      <c r="C1073" s="22"/>
      <c r="D1073" s="22"/>
      <c r="E1073" s="22"/>
      <c r="M1073" s="20"/>
    </row>
    <row r="1074" spans="1:13" s="19" customFormat="1" ht="21.75">
      <c r="A1074" s="18"/>
      <c r="B1074" s="20"/>
      <c r="C1074" s="22"/>
      <c r="D1074" s="22"/>
      <c r="E1074" s="22"/>
      <c r="M1074" s="20"/>
    </row>
    <row r="1075" spans="1:13" s="19" customFormat="1" ht="21.75">
      <c r="A1075" s="18"/>
      <c r="B1075" s="20"/>
      <c r="C1075" s="22"/>
      <c r="D1075" s="22"/>
      <c r="E1075" s="22"/>
      <c r="M1075" s="20"/>
    </row>
    <row r="1076" spans="1:13" s="19" customFormat="1" ht="21.75">
      <c r="A1076" s="18"/>
      <c r="B1076" s="20"/>
      <c r="C1076" s="22"/>
      <c r="D1076" s="22"/>
      <c r="E1076" s="22"/>
      <c r="M1076" s="20"/>
    </row>
    <row r="1077" spans="1:13" s="19" customFormat="1" ht="21.75">
      <c r="A1077" s="18"/>
      <c r="B1077" s="20"/>
      <c r="C1077" s="22"/>
      <c r="D1077" s="22"/>
      <c r="E1077" s="22"/>
      <c r="M1077" s="20"/>
    </row>
    <row r="1078" spans="1:13" s="19" customFormat="1" ht="21.75">
      <c r="A1078" s="18"/>
      <c r="B1078" s="20"/>
      <c r="C1078" s="22"/>
      <c r="D1078" s="22"/>
      <c r="E1078" s="22"/>
      <c r="M1078" s="20"/>
    </row>
    <row r="1097" spans="1:18" s="21" customFormat="1" ht="155.25" customHeight="1">
      <c r="A1097" s="18"/>
      <c r="B1097" s="20"/>
      <c r="C1097" s="22"/>
      <c r="D1097" s="22"/>
      <c r="E1097" s="22"/>
      <c r="F1097" s="19"/>
      <c r="G1097" s="19"/>
      <c r="H1097" s="19"/>
      <c r="I1097" s="19"/>
      <c r="J1097" s="19"/>
      <c r="K1097" s="19"/>
      <c r="L1097" s="19"/>
      <c r="M1097" s="20"/>
      <c r="N1097" s="19"/>
      <c r="O1097" s="19"/>
      <c r="P1097" s="19"/>
      <c r="Q1097" s="19"/>
      <c r="R1097" s="19"/>
    </row>
    <row r="1098" spans="1:18" s="21" customFormat="1" ht="136.5" customHeight="1">
      <c r="A1098" s="18"/>
      <c r="B1098" s="20"/>
      <c r="C1098" s="22"/>
      <c r="D1098" s="22"/>
      <c r="E1098" s="22"/>
      <c r="F1098" s="19"/>
      <c r="G1098" s="19"/>
      <c r="H1098" s="19"/>
      <c r="I1098" s="19"/>
      <c r="J1098" s="19"/>
      <c r="K1098" s="19"/>
      <c r="L1098" s="19"/>
      <c r="M1098" s="20"/>
      <c r="N1098" s="19"/>
      <c r="O1098" s="19"/>
      <c r="P1098" s="19"/>
      <c r="Q1098" s="19"/>
      <c r="R1098" s="19"/>
    </row>
    <row r="1099" spans="1:18" s="21" customFormat="1" ht="153.75" customHeight="1">
      <c r="A1099" s="18"/>
      <c r="B1099" s="20"/>
      <c r="C1099" s="22"/>
      <c r="D1099" s="22"/>
      <c r="E1099" s="22"/>
      <c r="F1099" s="19"/>
      <c r="G1099" s="19"/>
      <c r="H1099" s="19"/>
      <c r="I1099" s="19"/>
      <c r="J1099" s="19"/>
      <c r="K1099" s="19"/>
      <c r="L1099" s="19"/>
      <c r="M1099" s="20"/>
      <c r="N1099" s="19"/>
      <c r="O1099" s="19"/>
      <c r="P1099" s="19"/>
      <c r="Q1099" s="19"/>
      <c r="R1099" s="19"/>
    </row>
    <row r="1100" spans="1:18" s="21" customFormat="1" ht="138" customHeight="1">
      <c r="A1100" s="18"/>
      <c r="B1100" s="20"/>
      <c r="C1100" s="22"/>
      <c r="D1100" s="22"/>
      <c r="E1100" s="22"/>
      <c r="F1100" s="19"/>
      <c r="G1100" s="19"/>
      <c r="H1100" s="19"/>
      <c r="I1100" s="19"/>
      <c r="J1100" s="19"/>
      <c r="K1100" s="19"/>
      <c r="L1100" s="19"/>
      <c r="M1100" s="20"/>
      <c r="N1100" s="19"/>
      <c r="O1100" s="19"/>
      <c r="P1100" s="19"/>
      <c r="Q1100" s="19"/>
      <c r="R1100" s="19"/>
    </row>
    <row r="1101" spans="1:18" s="21" customFormat="1" ht="138" customHeight="1">
      <c r="A1101" s="18"/>
      <c r="B1101" s="20"/>
      <c r="C1101" s="22"/>
      <c r="D1101" s="22"/>
      <c r="E1101" s="22"/>
      <c r="F1101" s="19"/>
      <c r="G1101" s="19"/>
      <c r="H1101" s="19"/>
      <c r="I1101" s="19"/>
      <c r="J1101" s="19"/>
      <c r="K1101" s="19"/>
      <c r="L1101" s="19"/>
      <c r="M1101" s="20"/>
      <c r="N1101" s="19"/>
      <c r="O1101" s="19"/>
      <c r="P1101" s="19"/>
      <c r="Q1101" s="19"/>
      <c r="R1101" s="19"/>
    </row>
    <row r="1102" spans="1:13" s="19" customFormat="1" ht="133.5" customHeight="1">
      <c r="A1102" s="18"/>
      <c r="B1102" s="20"/>
      <c r="C1102" s="22"/>
      <c r="D1102" s="22"/>
      <c r="E1102" s="22"/>
      <c r="M1102" s="20"/>
    </row>
    <row r="1103" spans="1:13" s="19" customFormat="1" ht="115.5" customHeight="1">
      <c r="A1103" s="18"/>
      <c r="B1103" s="20"/>
      <c r="C1103" s="22"/>
      <c r="D1103" s="22"/>
      <c r="E1103" s="22"/>
      <c r="M1103" s="20"/>
    </row>
    <row r="1104" spans="1:13" s="19" customFormat="1" ht="100.5" customHeight="1">
      <c r="A1104" s="18"/>
      <c r="B1104" s="20"/>
      <c r="C1104" s="22"/>
      <c r="D1104" s="22"/>
      <c r="E1104" s="22"/>
      <c r="M1104" s="20"/>
    </row>
    <row r="1105" spans="1:13" s="19" customFormat="1" ht="132.75" customHeight="1">
      <c r="A1105" s="18"/>
      <c r="B1105" s="20"/>
      <c r="C1105" s="22"/>
      <c r="D1105" s="22"/>
      <c r="E1105" s="22"/>
      <c r="M1105" s="20"/>
    </row>
    <row r="1106" spans="1:13" s="19" customFormat="1" ht="134.25" customHeight="1">
      <c r="A1106" s="18"/>
      <c r="B1106" s="20"/>
      <c r="C1106" s="22"/>
      <c r="D1106" s="22"/>
      <c r="E1106" s="22"/>
      <c r="M1106" s="20"/>
    </row>
    <row r="1107" spans="1:13" s="19" customFormat="1" ht="21.75">
      <c r="A1107" s="18"/>
      <c r="B1107" s="20"/>
      <c r="C1107" s="22"/>
      <c r="D1107" s="22"/>
      <c r="E1107" s="22"/>
      <c r="M1107" s="20"/>
    </row>
    <row r="1108" spans="1:13" s="19" customFormat="1" ht="21.75">
      <c r="A1108" s="18"/>
      <c r="B1108" s="20"/>
      <c r="C1108" s="22"/>
      <c r="D1108" s="22"/>
      <c r="E1108" s="22"/>
      <c r="M1108" s="20"/>
    </row>
    <row r="1109" spans="1:13" s="19" customFormat="1" ht="133.5" customHeight="1">
      <c r="A1109" s="18"/>
      <c r="B1109" s="20"/>
      <c r="C1109" s="22"/>
      <c r="D1109" s="22"/>
      <c r="E1109" s="22"/>
      <c r="M1109" s="20"/>
    </row>
    <row r="1110" spans="1:13" s="19" customFormat="1" ht="104.25" customHeight="1">
      <c r="A1110" s="18"/>
      <c r="B1110" s="20"/>
      <c r="C1110" s="22"/>
      <c r="D1110" s="22"/>
      <c r="E1110" s="22"/>
      <c r="M1110" s="20"/>
    </row>
    <row r="1111" spans="1:13" s="19" customFormat="1" ht="21.75">
      <c r="A1111" s="18"/>
      <c r="B1111" s="20"/>
      <c r="C1111" s="22"/>
      <c r="D1111" s="22"/>
      <c r="E1111" s="22"/>
      <c r="M1111" s="20"/>
    </row>
    <row r="1112" spans="1:13" s="19" customFormat="1" ht="135.75" customHeight="1">
      <c r="A1112" s="18"/>
      <c r="B1112" s="20"/>
      <c r="C1112" s="22"/>
      <c r="D1112" s="22"/>
      <c r="E1112" s="22"/>
      <c r="M1112" s="20"/>
    </row>
    <row r="1113" spans="1:13" s="19" customFormat="1" ht="21.75">
      <c r="A1113" s="18"/>
      <c r="B1113" s="20"/>
      <c r="C1113" s="22"/>
      <c r="D1113" s="22"/>
      <c r="E1113" s="22"/>
      <c r="M1113" s="20"/>
    </row>
    <row r="1114" spans="1:13" s="19" customFormat="1" ht="157.5" customHeight="1">
      <c r="A1114" s="18"/>
      <c r="B1114" s="20"/>
      <c r="C1114" s="22"/>
      <c r="D1114" s="22"/>
      <c r="E1114" s="22"/>
      <c r="M1114" s="20"/>
    </row>
    <row r="1115" spans="1:13" s="19" customFormat="1" ht="123.75" customHeight="1">
      <c r="A1115" s="18"/>
      <c r="B1115" s="20"/>
      <c r="C1115" s="22"/>
      <c r="D1115" s="22"/>
      <c r="E1115" s="22"/>
      <c r="M1115" s="20"/>
    </row>
    <row r="1116" spans="1:13" s="19" customFormat="1" ht="132.75" customHeight="1">
      <c r="A1116" s="18"/>
      <c r="B1116" s="20"/>
      <c r="C1116" s="22"/>
      <c r="D1116" s="22"/>
      <c r="E1116" s="22"/>
      <c r="M1116" s="20"/>
    </row>
    <row r="1117" spans="1:13" s="19" customFormat="1" ht="155.25" customHeight="1">
      <c r="A1117" s="18"/>
      <c r="B1117" s="20"/>
      <c r="C1117" s="22"/>
      <c r="D1117" s="22"/>
      <c r="E1117" s="22"/>
      <c r="M1117" s="20"/>
    </row>
    <row r="1118" spans="1:13" s="19" customFormat="1" ht="21.75">
      <c r="A1118" s="18"/>
      <c r="B1118" s="20"/>
      <c r="C1118" s="22"/>
      <c r="D1118" s="22"/>
      <c r="E1118" s="22"/>
      <c r="M1118" s="20"/>
    </row>
    <row r="1119" spans="1:13" s="19" customFormat="1" ht="92.25" customHeight="1">
      <c r="A1119" s="18"/>
      <c r="B1119" s="20"/>
      <c r="C1119" s="22"/>
      <c r="D1119" s="22"/>
      <c r="E1119" s="22"/>
      <c r="M1119" s="20"/>
    </row>
    <row r="1120" spans="1:13" s="19" customFormat="1" ht="97.5" customHeight="1">
      <c r="A1120" s="18"/>
      <c r="B1120" s="20"/>
      <c r="C1120" s="22"/>
      <c r="D1120" s="22"/>
      <c r="E1120" s="22"/>
      <c r="M1120" s="20"/>
    </row>
    <row r="1121" spans="1:13" s="19" customFormat="1" ht="112.5" customHeight="1">
      <c r="A1121" s="18"/>
      <c r="B1121" s="20"/>
      <c r="C1121" s="22"/>
      <c r="D1121" s="22"/>
      <c r="E1121" s="22"/>
      <c r="M1121" s="20"/>
    </row>
    <row r="1122" spans="1:13" s="19" customFormat="1" ht="130.5" customHeight="1">
      <c r="A1122" s="18"/>
      <c r="B1122" s="20"/>
      <c r="C1122" s="22"/>
      <c r="D1122" s="22"/>
      <c r="E1122" s="22"/>
      <c r="M1122" s="20"/>
    </row>
    <row r="1123" spans="1:13" s="19" customFormat="1" ht="118.5" customHeight="1">
      <c r="A1123" s="18"/>
      <c r="B1123" s="20"/>
      <c r="C1123" s="22"/>
      <c r="D1123" s="22"/>
      <c r="E1123" s="22"/>
      <c r="M1123" s="20"/>
    </row>
    <row r="1124" spans="1:13" s="19" customFormat="1" ht="21.75">
      <c r="A1124" s="18"/>
      <c r="B1124" s="20"/>
      <c r="C1124" s="22"/>
      <c r="D1124" s="22"/>
      <c r="E1124" s="22"/>
      <c r="M1124" s="20"/>
    </row>
    <row r="1125" spans="1:13" s="19" customFormat="1" ht="21.75">
      <c r="A1125" s="18"/>
      <c r="B1125" s="20"/>
      <c r="C1125" s="22"/>
      <c r="D1125" s="22"/>
      <c r="E1125" s="22"/>
      <c r="M1125" s="20"/>
    </row>
    <row r="1126" spans="1:13" s="19" customFormat="1" ht="21.75">
      <c r="A1126" s="18"/>
      <c r="B1126" s="20"/>
      <c r="C1126" s="22"/>
      <c r="D1126" s="22"/>
      <c r="E1126" s="22"/>
      <c r="M1126" s="20"/>
    </row>
    <row r="1127" spans="1:13" s="19" customFormat="1" ht="21.75">
      <c r="A1127" s="18"/>
      <c r="B1127" s="20"/>
      <c r="C1127" s="22"/>
      <c r="D1127" s="22"/>
      <c r="E1127" s="22"/>
      <c r="M1127" s="20"/>
    </row>
    <row r="1128" spans="1:13" s="19" customFormat="1" ht="21.75">
      <c r="A1128" s="18"/>
      <c r="B1128" s="20"/>
      <c r="C1128" s="22"/>
      <c r="D1128" s="22"/>
      <c r="E1128" s="22"/>
      <c r="M1128" s="20"/>
    </row>
    <row r="1129" spans="1:13" s="19" customFormat="1" ht="21.75">
      <c r="A1129" s="18"/>
      <c r="B1129" s="20"/>
      <c r="C1129" s="22"/>
      <c r="D1129" s="22"/>
      <c r="E1129" s="22"/>
      <c r="M1129" s="20"/>
    </row>
    <row r="1130" spans="1:13" s="19" customFormat="1" ht="21.75">
      <c r="A1130" s="18"/>
      <c r="B1130" s="20"/>
      <c r="C1130" s="22"/>
      <c r="D1130" s="22"/>
      <c r="E1130" s="22"/>
      <c r="M1130" s="20"/>
    </row>
    <row r="1131" spans="1:13" s="19" customFormat="1" ht="21.75">
      <c r="A1131" s="18"/>
      <c r="B1131" s="20"/>
      <c r="C1131" s="22"/>
      <c r="D1131" s="22"/>
      <c r="E1131" s="22"/>
      <c r="M1131" s="20"/>
    </row>
    <row r="1132" spans="1:13" s="19" customFormat="1" ht="21.75">
      <c r="A1132" s="18"/>
      <c r="B1132" s="20"/>
      <c r="C1132" s="22"/>
      <c r="D1132" s="22"/>
      <c r="E1132" s="22"/>
      <c r="M1132" s="20"/>
    </row>
    <row r="1133" spans="1:13" s="19" customFormat="1" ht="21.75">
      <c r="A1133" s="18"/>
      <c r="B1133" s="20"/>
      <c r="C1133" s="22"/>
      <c r="D1133" s="22"/>
      <c r="E1133" s="22"/>
      <c r="M1133" s="20"/>
    </row>
    <row r="1134" spans="1:13" s="19" customFormat="1" ht="21.75">
      <c r="A1134" s="18"/>
      <c r="B1134" s="20"/>
      <c r="C1134" s="22"/>
      <c r="D1134" s="22"/>
      <c r="E1134" s="22"/>
      <c r="M1134" s="20"/>
    </row>
    <row r="1135" spans="1:13" s="19" customFormat="1" ht="21.75">
      <c r="A1135" s="18"/>
      <c r="B1135" s="20"/>
      <c r="C1135" s="22"/>
      <c r="D1135" s="22"/>
      <c r="E1135" s="22"/>
      <c r="M1135" s="20"/>
    </row>
    <row r="1136" spans="1:13" s="19" customFormat="1" ht="21.75">
      <c r="A1136" s="18"/>
      <c r="B1136" s="20"/>
      <c r="C1136" s="22"/>
      <c r="D1136" s="22"/>
      <c r="E1136" s="22"/>
      <c r="M1136" s="20"/>
    </row>
    <row r="1137" spans="1:13" s="19" customFormat="1" ht="21.75">
      <c r="A1137" s="18"/>
      <c r="B1137" s="20"/>
      <c r="C1137" s="22"/>
      <c r="D1137" s="22"/>
      <c r="E1137" s="22"/>
      <c r="M1137" s="20"/>
    </row>
    <row r="1138" spans="1:13" s="19" customFormat="1" ht="21.75">
      <c r="A1138" s="18"/>
      <c r="B1138" s="20"/>
      <c r="C1138" s="22"/>
      <c r="D1138" s="22"/>
      <c r="E1138" s="22"/>
      <c r="M1138" s="20"/>
    </row>
    <row r="1139" spans="1:13" s="19" customFormat="1" ht="21.75">
      <c r="A1139" s="18"/>
      <c r="B1139" s="20"/>
      <c r="C1139" s="22"/>
      <c r="D1139" s="22"/>
      <c r="E1139" s="22"/>
      <c r="M1139" s="20"/>
    </row>
    <row r="1140" spans="1:13" s="19" customFormat="1" ht="21.75">
      <c r="A1140" s="18"/>
      <c r="B1140" s="20"/>
      <c r="C1140" s="22"/>
      <c r="D1140" s="22"/>
      <c r="E1140" s="22"/>
      <c r="M1140" s="20"/>
    </row>
    <row r="1141" spans="1:13" s="19" customFormat="1" ht="21.75">
      <c r="A1141" s="18"/>
      <c r="B1141" s="20"/>
      <c r="C1141" s="22"/>
      <c r="D1141" s="22"/>
      <c r="E1141" s="22"/>
      <c r="M1141" s="20"/>
    </row>
    <row r="1142" spans="1:13" s="19" customFormat="1" ht="21.75">
      <c r="A1142" s="18"/>
      <c r="B1142" s="20"/>
      <c r="C1142" s="22"/>
      <c r="D1142" s="22"/>
      <c r="E1142" s="22"/>
      <c r="M1142" s="20"/>
    </row>
    <row r="1143" spans="1:13" s="19" customFormat="1" ht="21.75">
      <c r="A1143" s="18"/>
      <c r="B1143" s="20"/>
      <c r="C1143" s="22"/>
      <c r="D1143" s="22"/>
      <c r="E1143" s="22"/>
      <c r="M1143" s="20"/>
    </row>
    <row r="1144" spans="1:13" s="19" customFormat="1" ht="21.75">
      <c r="A1144" s="18"/>
      <c r="B1144" s="20"/>
      <c r="C1144" s="22"/>
      <c r="D1144" s="22"/>
      <c r="E1144" s="22"/>
      <c r="M1144" s="20"/>
    </row>
    <row r="1145" spans="1:13" s="19" customFormat="1" ht="21.75">
      <c r="A1145" s="18"/>
      <c r="B1145" s="20"/>
      <c r="C1145" s="22"/>
      <c r="D1145" s="22"/>
      <c r="E1145" s="22"/>
      <c r="M1145" s="20"/>
    </row>
    <row r="1146" spans="1:13" s="19" customFormat="1" ht="21.75">
      <c r="A1146" s="18"/>
      <c r="B1146" s="20"/>
      <c r="C1146" s="22"/>
      <c r="D1146" s="22"/>
      <c r="E1146" s="22"/>
      <c r="M1146" s="20"/>
    </row>
    <row r="1147" spans="1:13" s="19" customFormat="1" ht="21.75">
      <c r="A1147" s="18"/>
      <c r="B1147" s="20"/>
      <c r="C1147" s="22"/>
      <c r="D1147" s="22"/>
      <c r="E1147" s="22"/>
      <c r="M1147" s="20"/>
    </row>
    <row r="1148" spans="1:13" s="19" customFormat="1" ht="21.75">
      <c r="A1148" s="18"/>
      <c r="B1148" s="20"/>
      <c r="C1148" s="22"/>
      <c r="D1148" s="22"/>
      <c r="E1148" s="22"/>
      <c r="M1148" s="20"/>
    </row>
    <row r="1301" ht="21.75">
      <c r="S1301" s="8"/>
    </row>
    <row r="1302" ht="21.75"/>
    <row r="1303" ht="21.75"/>
    <row r="1304" ht="21.75"/>
    <row r="1307" ht="21.75"/>
    <row r="1308" ht="21.75"/>
    <row r="1309" ht="21.75"/>
    <row r="1310" ht="21.75"/>
    <row r="1311" ht="21.75"/>
    <row r="1312" ht="21.75"/>
    <row r="1313" ht="21.75"/>
    <row r="1314" ht="21.75"/>
    <row r="1315" ht="21.75"/>
    <row r="1316" ht="21.75"/>
    <row r="1317" ht="21.75"/>
    <row r="1318" ht="21.75"/>
    <row r="1319" ht="21.75"/>
    <row r="1320" ht="21.75"/>
    <row r="1321" ht="21.75"/>
    <row r="1322" ht="21.75"/>
    <row r="1323" ht="21.75"/>
    <row r="1324" ht="21.75"/>
    <row r="1325" spans="1:18" s="21" customFormat="1" ht="21.75">
      <c r="A1325" s="18"/>
      <c r="B1325" s="20"/>
      <c r="C1325" s="22"/>
      <c r="D1325" s="22"/>
      <c r="E1325" s="22"/>
      <c r="F1325" s="19"/>
      <c r="G1325" s="19"/>
      <c r="H1325" s="19"/>
      <c r="I1325" s="19"/>
      <c r="J1325" s="19"/>
      <c r="K1325" s="19"/>
      <c r="L1325" s="19"/>
      <c r="M1325" s="20"/>
      <c r="N1325" s="19"/>
      <c r="O1325" s="19"/>
      <c r="P1325" s="19"/>
      <c r="Q1325" s="19"/>
      <c r="R1325" s="19"/>
    </row>
    <row r="1326" spans="1:18" s="21" customFormat="1" ht="21.75">
      <c r="A1326" s="18"/>
      <c r="B1326" s="20"/>
      <c r="C1326" s="22"/>
      <c r="D1326" s="22"/>
      <c r="E1326" s="22"/>
      <c r="F1326" s="19"/>
      <c r="G1326" s="19"/>
      <c r="H1326" s="19"/>
      <c r="I1326" s="19"/>
      <c r="J1326" s="19"/>
      <c r="K1326" s="19"/>
      <c r="L1326" s="19"/>
      <c r="M1326" s="20"/>
      <c r="N1326" s="19"/>
      <c r="O1326" s="19"/>
      <c r="P1326" s="19"/>
      <c r="Q1326" s="19"/>
      <c r="R1326" s="19"/>
    </row>
    <row r="1327" spans="1:18" s="21" customFormat="1" ht="21.75">
      <c r="A1327" s="18"/>
      <c r="B1327" s="20"/>
      <c r="C1327" s="22"/>
      <c r="D1327" s="22"/>
      <c r="E1327" s="22"/>
      <c r="F1327" s="19"/>
      <c r="G1327" s="19"/>
      <c r="H1327" s="19"/>
      <c r="I1327" s="19"/>
      <c r="J1327" s="19"/>
      <c r="K1327" s="19"/>
      <c r="L1327" s="19"/>
      <c r="M1327" s="20"/>
      <c r="N1327" s="19"/>
      <c r="O1327" s="19"/>
      <c r="P1327" s="19"/>
      <c r="Q1327" s="19"/>
      <c r="R1327" s="19"/>
    </row>
    <row r="1328" spans="1:18" s="21" customFormat="1" ht="21.75">
      <c r="A1328" s="18"/>
      <c r="B1328" s="20"/>
      <c r="C1328" s="22"/>
      <c r="D1328" s="22"/>
      <c r="E1328" s="22"/>
      <c r="F1328" s="19"/>
      <c r="G1328" s="19"/>
      <c r="H1328" s="19"/>
      <c r="I1328" s="19"/>
      <c r="J1328" s="19"/>
      <c r="K1328" s="19"/>
      <c r="L1328" s="19"/>
      <c r="M1328" s="20"/>
      <c r="N1328" s="19"/>
      <c r="O1328" s="19"/>
      <c r="P1328" s="19"/>
      <c r="Q1328" s="19"/>
      <c r="R1328" s="19"/>
    </row>
    <row r="1329" spans="1:18" s="21" customFormat="1" ht="21.75">
      <c r="A1329" s="18"/>
      <c r="B1329" s="20"/>
      <c r="C1329" s="22"/>
      <c r="D1329" s="22"/>
      <c r="E1329" s="22"/>
      <c r="F1329" s="19"/>
      <c r="G1329" s="19"/>
      <c r="H1329" s="19"/>
      <c r="I1329" s="19"/>
      <c r="J1329" s="19"/>
      <c r="K1329" s="19"/>
      <c r="L1329" s="19"/>
      <c r="M1329" s="20"/>
      <c r="N1329" s="19"/>
      <c r="O1329" s="19"/>
      <c r="P1329" s="19"/>
      <c r="Q1329" s="19"/>
      <c r="R1329" s="19"/>
    </row>
    <row r="1330" spans="1:18" s="21" customFormat="1" ht="21.75">
      <c r="A1330" s="18"/>
      <c r="B1330" s="20"/>
      <c r="C1330" s="22"/>
      <c r="D1330" s="22"/>
      <c r="E1330" s="22"/>
      <c r="F1330" s="19"/>
      <c r="G1330" s="19"/>
      <c r="H1330" s="19"/>
      <c r="I1330" s="19"/>
      <c r="J1330" s="19"/>
      <c r="K1330" s="19"/>
      <c r="L1330" s="19"/>
      <c r="M1330" s="20"/>
      <c r="N1330" s="19"/>
      <c r="O1330" s="19"/>
      <c r="P1330" s="19"/>
      <c r="Q1330" s="19"/>
      <c r="R1330" s="19"/>
    </row>
    <row r="1331" spans="1:18" s="21" customFormat="1" ht="21.75">
      <c r="A1331" s="18"/>
      <c r="B1331" s="20"/>
      <c r="C1331" s="22"/>
      <c r="D1331" s="22"/>
      <c r="E1331" s="22"/>
      <c r="F1331" s="19"/>
      <c r="G1331" s="19"/>
      <c r="H1331" s="19"/>
      <c r="I1331" s="19"/>
      <c r="J1331" s="19"/>
      <c r="K1331" s="19"/>
      <c r="L1331" s="19"/>
      <c r="M1331" s="20"/>
      <c r="N1331" s="19"/>
      <c r="O1331" s="19"/>
      <c r="P1331" s="19"/>
      <c r="Q1331" s="19"/>
      <c r="R1331" s="19"/>
    </row>
    <row r="1332" spans="1:18" s="21" customFormat="1" ht="21.75">
      <c r="A1332" s="18"/>
      <c r="B1332" s="20"/>
      <c r="C1332" s="22"/>
      <c r="D1332" s="22"/>
      <c r="E1332" s="22"/>
      <c r="F1332" s="19"/>
      <c r="G1332" s="19"/>
      <c r="H1332" s="19"/>
      <c r="I1332" s="19"/>
      <c r="J1332" s="19"/>
      <c r="K1332" s="19"/>
      <c r="L1332" s="19"/>
      <c r="M1332" s="20"/>
      <c r="N1332" s="19"/>
      <c r="O1332" s="19"/>
      <c r="P1332" s="19"/>
      <c r="Q1332" s="19"/>
      <c r="R1332" s="19"/>
    </row>
    <row r="1333" spans="1:18" s="21" customFormat="1" ht="21.75">
      <c r="A1333" s="18"/>
      <c r="B1333" s="20"/>
      <c r="C1333" s="22"/>
      <c r="D1333" s="22"/>
      <c r="E1333" s="22"/>
      <c r="F1333" s="19"/>
      <c r="G1333" s="19"/>
      <c r="H1333" s="19"/>
      <c r="I1333" s="19"/>
      <c r="J1333" s="19"/>
      <c r="K1333" s="19"/>
      <c r="L1333" s="19"/>
      <c r="M1333" s="20"/>
      <c r="N1333" s="19"/>
      <c r="O1333" s="19"/>
      <c r="P1333" s="19"/>
      <c r="Q1333" s="19"/>
      <c r="R1333" s="19"/>
    </row>
    <row r="1334" spans="1:18" s="21" customFormat="1" ht="21.75">
      <c r="A1334" s="18"/>
      <c r="B1334" s="20"/>
      <c r="C1334" s="22"/>
      <c r="D1334" s="22"/>
      <c r="E1334" s="22"/>
      <c r="F1334" s="19"/>
      <c r="G1334" s="19"/>
      <c r="H1334" s="19"/>
      <c r="I1334" s="19"/>
      <c r="J1334" s="19"/>
      <c r="K1334" s="19"/>
      <c r="L1334" s="19"/>
      <c r="M1334" s="20"/>
      <c r="N1334" s="19"/>
      <c r="O1334" s="19"/>
      <c r="P1334" s="19"/>
      <c r="Q1334" s="19"/>
      <c r="R1334" s="19"/>
    </row>
    <row r="1335" spans="1:18" s="21" customFormat="1" ht="21.75">
      <c r="A1335" s="18"/>
      <c r="B1335" s="20"/>
      <c r="C1335" s="22"/>
      <c r="D1335" s="22"/>
      <c r="E1335" s="22"/>
      <c r="F1335" s="19"/>
      <c r="G1335" s="19"/>
      <c r="H1335" s="19"/>
      <c r="I1335" s="19"/>
      <c r="J1335" s="19"/>
      <c r="K1335" s="19"/>
      <c r="L1335" s="19"/>
      <c r="M1335" s="20"/>
      <c r="N1335" s="19"/>
      <c r="O1335" s="19"/>
      <c r="P1335" s="19"/>
      <c r="Q1335" s="19"/>
      <c r="R1335" s="19"/>
    </row>
    <row r="1336" spans="1:18" s="21" customFormat="1" ht="21.75">
      <c r="A1336" s="18"/>
      <c r="B1336" s="20"/>
      <c r="C1336" s="22"/>
      <c r="D1336" s="22"/>
      <c r="E1336" s="22"/>
      <c r="F1336" s="19"/>
      <c r="G1336" s="19"/>
      <c r="H1336" s="19"/>
      <c r="I1336" s="19"/>
      <c r="J1336" s="19"/>
      <c r="K1336" s="19"/>
      <c r="L1336" s="19"/>
      <c r="M1336" s="20"/>
      <c r="N1336" s="19"/>
      <c r="O1336" s="19"/>
      <c r="P1336" s="19"/>
      <c r="Q1336" s="19"/>
      <c r="R1336" s="19"/>
    </row>
    <row r="1337" spans="1:18" s="21" customFormat="1" ht="21.75">
      <c r="A1337" s="18"/>
      <c r="B1337" s="20"/>
      <c r="C1337" s="22"/>
      <c r="D1337" s="22"/>
      <c r="E1337" s="22"/>
      <c r="F1337" s="19"/>
      <c r="G1337" s="19"/>
      <c r="H1337" s="19"/>
      <c r="I1337" s="19"/>
      <c r="J1337" s="19"/>
      <c r="K1337" s="19"/>
      <c r="L1337" s="19"/>
      <c r="M1337" s="20"/>
      <c r="N1337" s="19"/>
      <c r="O1337" s="19"/>
      <c r="P1337" s="19"/>
      <c r="Q1337" s="19"/>
      <c r="R1337" s="19"/>
    </row>
    <row r="1338" spans="1:18" s="21" customFormat="1" ht="21.75">
      <c r="A1338" s="18"/>
      <c r="B1338" s="20"/>
      <c r="C1338" s="22"/>
      <c r="D1338" s="22"/>
      <c r="E1338" s="22"/>
      <c r="F1338" s="19"/>
      <c r="G1338" s="19"/>
      <c r="H1338" s="19"/>
      <c r="I1338" s="19"/>
      <c r="J1338" s="19"/>
      <c r="K1338" s="19"/>
      <c r="L1338" s="19"/>
      <c r="M1338" s="20"/>
      <c r="N1338" s="19"/>
      <c r="O1338" s="19"/>
      <c r="P1338" s="19"/>
      <c r="Q1338" s="19"/>
      <c r="R1338" s="19"/>
    </row>
    <row r="1339" spans="1:18" s="21" customFormat="1" ht="21.75">
      <c r="A1339" s="18"/>
      <c r="B1339" s="20"/>
      <c r="C1339" s="22"/>
      <c r="D1339" s="22"/>
      <c r="E1339" s="22"/>
      <c r="F1339" s="19"/>
      <c r="G1339" s="19"/>
      <c r="H1339" s="19"/>
      <c r="I1339" s="19"/>
      <c r="J1339" s="19"/>
      <c r="K1339" s="19"/>
      <c r="L1339" s="19"/>
      <c r="M1339" s="20"/>
      <c r="N1339" s="19"/>
      <c r="O1339" s="19"/>
      <c r="P1339" s="19"/>
      <c r="Q1339" s="19"/>
      <c r="R1339" s="19"/>
    </row>
    <row r="1340" spans="1:18" s="21" customFormat="1" ht="21.75">
      <c r="A1340" s="18"/>
      <c r="B1340" s="20"/>
      <c r="C1340" s="22"/>
      <c r="D1340" s="22"/>
      <c r="E1340" s="22"/>
      <c r="F1340" s="19"/>
      <c r="G1340" s="19"/>
      <c r="H1340" s="19"/>
      <c r="I1340" s="19"/>
      <c r="J1340" s="19"/>
      <c r="K1340" s="19"/>
      <c r="L1340" s="19"/>
      <c r="M1340" s="20"/>
      <c r="N1340" s="19"/>
      <c r="O1340" s="19"/>
      <c r="P1340" s="19"/>
      <c r="Q1340" s="19"/>
      <c r="R1340" s="19"/>
    </row>
    <row r="1341" spans="1:18" s="21" customFormat="1" ht="21.75">
      <c r="A1341" s="18"/>
      <c r="B1341" s="20"/>
      <c r="C1341" s="22"/>
      <c r="D1341" s="22"/>
      <c r="E1341" s="22"/>
      <c r="F1341" s="19"/>
      <c r="G1341" s="19"/>
      <c r="H1341" s="19"/>
      <c r="I1341" s="19"/>
      <c r="J1341" s="19"/>
      <c r="K1341" s="19"/>
      <c r="L1341" s="19"/>
      <c r="M1341" s="20"/>
      <c r="N1341" s="19"/>
      <c r="O1341" s="19"/>
      <c r="P1341" s="19"/>
      <c r="Q1341" s="19"/>
      <c r="R1341" s="19"/>
    </row>
    <row r="1342" spans="1:18" s="21" customFormat="1" ht="21.75">
      <c r="A1342" s="18"/>
      <c r="B1342" s="20"/>
      <c r="C1342" s="22"/>
      <c r="D1342" s="22"/>
      <c r="E1342" s="22"/>
      <c r="F1342" s="19"/>
      <c r="G1342" s="19"/>
      <c r="H1342" s="19"/>
      <c r="I1342" s="19"/>
      <c r="J1342" s="19"/>
      <c r="K1342" s="19"/>
      <c r="L1342" s="19"/>
      <c r="M1342" s="20"/>
      <c r="N1342" s="19"/>
      <c r="O1342" s="19"/>
      <c r="P1342" s="19"/>
      <c r="Q1342" s="19"/>
      <c r="R1342" s="19"/>
    </row>
    <row r="1343" spans="1:18" s="21" customFormat="1" ht="21.75">
      <c r="A1343" s="18"/>
      <c r="B1343" s="20"/>
      <c r="C1343" s="22"/>
      <c r="D1343" s="22"/>
      <c r="E1343" s="22"/>
      <c r="F1343" s="19"/>
      <c r="G1343" s="19"/>
      <c r="H1343" s="19"/>
      <c r="I1343" s="19"/>
      <c r="J1343" s="19"/>
      <c r="K1343" s="19"/>
      <c r="L1343" s="19"/>
      <c r="M1343" s="20"/>
      <c r="N1343" s="19"/>
      <c r="O1343" s="19"/>
      <c r="P1343" s="19"/>
      <c r="Q1343" s="19"/>
      <c r="R1343" s="19"/>
    </row>
    <row r="1344" spans="1:18" s="21" customFormat="1" ht="21.75">
      <c r="A1344" s="18"/>
      <c r="B1344" s="20"/>
      <c r="C1344" s="22"/>
      <c r="D1344" s="22"/>
      <c r="E1344" s="22"/>
      <c r="F1344" s="19"/>
      <c r="G1344" s="19"/>
      <c r="H1344" s="19"/>
      <c r="I1344" s="19"/>
      <c r="J1344" s="19"/>
      <c r="K1344" s="19"/>
      <c r="L1344" s="19"/>
      <c r="M1344" s="20"/>
      <c r="N1344" s="19"/>
      <c r="O1344" s="19"/>
      <c r="P1344" s="19"/>
      <c r="Q1344" s="19"/>
      <c r="R1344" s="19"/>
    </row>
    <row r="1345" spans="1:18" s="21" customFormat="1" ht="21.75">
      <c r="A1345" s="18"/>
      <c r="B1345" s="20"/>
      <c r="C1345" s="22"/>
      <c r="D1345" s="22"/>
      <c r="E1345" s="22"/>
      <c r="F1345" s="19"/>
      <c r="G1345" s="19"/>
      <c r="H1345" s="19"/>
      <c r="I1345" s="19"/>
      <c r="J1345" s="19"/>
      <c r="K1345" s="19"/>
      <c r="L1345" s="19"/>
      <c r="M1345" s="20"/>
      <c r="N1345" s="19"/>
      <c r="O1345" s="19"/>
      <c r="P1345" s="19"/>
      <c r="Q1345" s="19"/>
      <c r="R1345" s="19"/>
    </row>
    <row r="1346" spans="1:18" s="21" customFormat="1" ht="21.75">
      <c r="A1346" s="18"/>
      <c r="B1346" s="20"/>
      <c r="C1346" s="22"/>
      <c r="D1346" s="22"/>
      <c r="E1346" s="22"/>
      <c r="F1346" s="19"/>
      <c r="G1346" s="19"/>
      <c r="H1346" s="19"/>
      <c r="I1346" s="19"/>
      <c r="J1346" s="19"/>
      <c r="K1346" s="19"/>
      <c r="L1346" s="19"/>
      <c r="M1346" s="20"/>
      <c r="N1346" s="19"/>
      <c r="O1346" s="19"/>
      <c r="P1346" s="19"/>
      <c r="Q1346" s="19"/>
      <c r="R1346" s="19"/>
    </row>
    <row r="1347" spans="1:18" s="21" customFormat="1" ht="21.75">
      <c r="A1347" s="18"/>
      <c r="B1347" s="20"/>
      <c r="C1347" s="22"/>
      <c r="D1347" s="22"/>
      <c r="E1347" s="22"/>
      <c r="F1347" s="19"/>
      <c r="G1347" s="19"/>
      <c r="H1347" s="19"/>
      <c r="I1347" s="19"/>
      <c r="J1347" s="19"/>
      <c r="K1347" s="19"/>
      <c r="L1347" s="19"/>
      <c r="M1347" s="20"/>
      <c r="N1347" s="19"/>
      <c r="O1347" s="19"/>
      <c r="P1347" s="19"/>
      <c r="Q1347" s="19"/>
      <c r="R1347" s="19"/>
    </row>
    <row r="1348" spans="1:18" s="21" customFormat="1" ht="21.75">
      <c r="A1348" s="18"/>
      <c r="B1348" s="20"/>
      <c r="C1348" s="22"/>
      <c r="D1348" s="22"/>
      <c r="E1348" s="22"/>
      <c r="F1348" s="19"/>
      <c r="G1348" s="19"/>
      <c r="H1348" s="19"/>
      <c r="I1348" s="19"/>
      <c r="J1348" s="19"/>
      <c r="K1348" s="19"/>
      <c r="L1348" s="19"/>
      <c r="M1348" s="20"/>
      <c r="N1348" s="19"/>
      <c r="O1348" s="19"/>
      <c r="P1348" s="19"/>
      <c r="Q1348" s="19"/>
      <c r="R1348" s="19"/>
    </row>
    <row r="1349" spans="1:18" s="21" customFormat="1" ht="21.75">
      <c r="A1349" s="18"/>
      <c r="B1349" s="20"/>
      <c r="C1349" s="22"/>
      <c r="D1349" s="22"/>
      <c r="E1349" s="22"/>
      <c r="F1349" s="19"/>
      <c r="G1349" s="19"/>
      <c r="H1349" s="19"/>
      <c r="I1349" s="19"/>
      <c r="J1349" s="19"/>
      <c r="K1349" s="19"/>
      <c r="L1349" s="19"/>
      <c r="M1349" s="20"/>
      <c r="N1349" s="19"/>
      <c r="O1349" s="19"/>
      <c r="P1349" s="19"/>
      <c r="Q1349" s="19"/>
      <c r="R1349" s="19"/>
    </row>
    <row r="1350" spans="1:18" s="21" customFormat="1" ht="21.75">
      <c r="A1350" s="18"/>
      <c r="B1350" s="20"/>
      <c r="C1350" s="22"/>
      <c r="D1350" s="22"/>
      <c r="E1350" s="22"/>
      <c r="F1350" s="19"/>
      <c r="G1350" s="19"/>
      <c r="H1350" s="19"/>
      <c r="I1350" s="19"/>
      <c r="J1350" s="19"/>
      <c r="K1350" s="19"/>
      <c r="L1350" s="19"/>
      <c r="M1350" s="20"/>
      <c r="N1350" s="19"/>
      <c r="O1350" s="19"/>
      <c r="P1350" s="19"/>
      <c r="Q1350" s="19"/>
      <c r="R1350" s="19"/>
    </row>
    <row r="1351" spans="1:18" s="21" customFormat="1" ht="21.75">
      <c r="A1351" s="18"/>
      <c r="B1351" s="20"/>
      <c r="C1351" s="22"/>
      <c r="D1351" s="22"/>
      <c r="E1351" s="22"/>
      <c r="F1351" s="19"/>
      <c r="G1351" s="19"/>
      <c r="H1351" s="19"/>
      <c r="I1351" s="19"/>
      <c r="J1351" s="19"/>
      <c r="K1351" s="19"/>
      <c r="L1351" s="19"/>
      <c r="M1351" s="20"/>
      <c r="N1351" s="19"/>
      <c r="O1351" s="19"/>
      <c r="P1351" s="19"/>
      <c r="Q1351" s="19"/>
      <c r="R1351" s="19"/>
    </row>
    <row r="1352" spans="1:18" s="21" customFormat="1" ht="21.75">
      <c r="A1352" s="18"/>
      <c r="B1352" s="20"/>
      <c r="C1352" s="22"/>
      <c r="D1352" s="22"/>
      <c r="E1352" s="22"/>
      <c r="F1352" s="19"/>
      <c r="G1352" s="19"/>
      <c r="H1352" s="19"/>
      <c r="I1352" s="19"/>
      <c r="J1352" s="19"/>
      <c r="K1352" s="19"/>
      <c r="L1352" s="19"/>
      <c r="M1352" s="20"/>
      <c r="N1352" s="19"/>
      <c r="O1352" s="19"/>
      <c r="P1352" s="19"/>
      <c r="Q1352" s="19"/>
      <c r="R1352" s="19"/>
    </row>
    <row r="1353" spans="1:18" s="21" customFormat="1" ht="21.75">
      <c r="A1353" s="18"/>
      <c r="B1353" s="20"/>
      <c r="C1353" s="22"/>
      <c r="D1353" s="22"/>
      <c r="E1353" s="22"/>
      <c r="F1353" s="19"/>
      <c r="G1353" s="19"/>
      <c r="H1353" s="19"/>
      <c r="I1353" s="19"/>
      <c r="J1353" s="19"/>
      <c r="K1353" s="19"/>
      <c r="L1353" s="19"/>
      <c r="M1353" s="20"/>
      <c r="N1353" s="19"/>
      <c r="O1353" s="19"/>
      <c r="P1353" s="19"/>
      <c r="Q1353" s="19"/>
      <c r="R1353" s="19"/>
    </row>
    <row r="1354" spans="1:18" s="21" customFormat="1" ht="21.75">
      <c r="A1354" s="18"/>
      <c r="B1354" s="20"/>
      <c r="C1354" s="22"/>
      <c r="D1354" s="22"/>
      <c r="E1354" s="22"/>
      <c r="F1354" s="19"/>
      <c r="G1354" s="19"/>
      <c r="H1354" s="19"/>
      <c r="I1354" s="19"/>
      <c r="J1354" s="19"/>
      <c r="K1354" s="19"/>
      <c r="L1354" s="19"/>
      <c r="M1354" s="20"/>
      <c r="N1354" s="19"/>
      <c r="O1354" s="19"/>
      <c r="P1354" s="19"/>
      <c r="Q1354" s="19"/>
      <c r="R1354" s="19"/>
    </row>
    <row r="1355" spans="1:18" s="21" customFormat="1" ht="21.75">
      <c r="A1355" s="18"/>
      <c r="B1355" s="20"/>
      <c r="C1355" s="22"/>
      <c r="D1355" s="22"/>
      <c r="E1355" s="22"/>
      <c r="F1355" s="19"/>
      <c r="G1355" s="19"/>
      <c r="H1355" s="19"/>
      <c r="I1355" s="19"/>
      <c r="J1355" s="19"/>
      <c r="K1355" s="19"/>
      <c r="L1355" s="19"/>
      <c r="M1355" s="20"/>
      <c r="N1355" s="19"/>
      <c r="O1355" s="19"/>
      <c r="P1355" s="19"/>
      <c r="Q1355" s="19"/>
      <c r="R1355" s="19"/>
    </row>
    <row r="1356" spans="1:18" s="21" customFormat="1" ht="21.75">
      <c r="A1356" s="18"/>
      <c r="B1356" s="20"/>
      <c r="C1356" s="22"/>
      <c r="D1356" s="22"/>
      <c r="E1356" s="22"/>
      <c r="F1356" s="19"/>
      <c r="G1356" s="19"/>
      <c r="H1356" s="19"/>
      <c r="I1356" s="19"/>
      <c r="J1356" s="19"/>
      <c r="K1356" s="19"/>
      <c r="L1356" s="19"/>
      <c r="M1356" s="20"/>
      <c r="N1356" s="19"/>
      <c r="O1356" s="19"/>
      <c r="P1356" s="19"/>
      <c r="Q1356" s="19"/>
      <c r="R1356" s="19"/>
    </row>
    <row r="1357" spans="1:18" s="21" customFormat="1" ht="21.75">
      <c r="A1357" s="18"/>
      <c r="B1357" s="20"/>
      <c r="C1357" s="22"/>
      <c r="D1357" s="22"/>
      <c r="E1357" s="22"/>
      <c r="F1357" s="19"/>
      <c r="G1357" s="19"/>
      <c r="H1357" s="19"/>
      <c r="I1357" s="19"/>
      <c r="J1357" s="19"/>
      <c r="K1357" s="19"/>
      <c r="L1357" s="19"/>
      <c r="M1357" s="20"/>
      <c r="N1357" s="19"/>
      <c r="O1357" s="19"/>
      <c r="P1357" s="19"/>
      <c r="Q1357" s="19"/>
      <c r="R1357" s="19"/>
    </row>
    <row r="1358" spans="1:18" s="21" customFormat="1" ht="21.75">
      <c r="A1358" s="18"/>
      <c r="B1358" s="20"/>
      <c r="C1358" s="22"/>
      <c r="D1358" s="22"/>
      <c r="E1358" s="22"/>
      <c r="F1358" s="19"/>
      <c r="G1358" s="19"/>
      <c r="H1358" s="19"/>
      <c r="I1358" s="19"/>
      <c r="J1358" s="19"/>
      <c r="K1358" s="19"/>
      <c r="L1358" s="19"/>
      <c r="M1358" s="20"/>
      <c r="N1358" s="19"/>
      <c r="O1358" s="19"/>
      <c r="P1358" s="19"/>
      <c r="Q1358" s="19"/>
      <c r="R1358" s="19"/>
    </row>
    <row r="1359" spans="1:18" s="21" customFormat="1" ht="21.75">
      <c r="A1359" s="18"/>
      <c r="B1359" s="20"/>
      <c r="C1359" s="22"/>
      <c r="D1359" s="22"/>
      <c r="E1359" s="22"/>
      <c r="F1359" s="19"/>
      <c r="G1359" s="19"/>
      <c r="H1359" s="19"/>
      <c r="I1359" s="19"/>
      <c r="J1359" s="19"/>
      <c r="K1359" s="19"/>
      <c r="L1359" s="19"/>
      <c r="M1359" s="20"/>
      <c r="N1359" s="19"/>
      <c r="O1359" s="19"/>
      <c r="P1359" s="19"/>
      <c r="Q1359" s="19"/>
      <c r="R1359" s="19"/>
    </row>
    <row r="1360" spans="1:18" s="21" customFormat="1" ht="21.75">
      <c r="A1360" s="18"/>
      <c r="B1360" s="20"/>
      <c r="C1360" s="22"/>
      <c r="D1360" s="22"/>
      <c r="E1360" s="22"/>
      <c r="F1360" s="19"/>
      <c r="G1360" s="19"/>
      <c r="H1360" s="19"/>
      <c r="I1360" s="19"/>
      <c r="J1360" s="19"/>
      <c r="K1360" s="19"/>
      <c r="L1360" s="19"/>
      <c r="M1360" s="20"/>
      <c r="N1360" s="19"/>
      <c r="O1360" s="19"/>
      <c r="P1360" s="19"/>
      <c r="Q1360" s="19"/>
      <c r="R1360" s="19"/>
    </row>
    <row r="1361" spans="1:18" s="21" customFormat="1" ht="21.75">
      <c r="A1361" s="18"/>
      <c r="B1361" s="20"/>
      <c r="C1361" s="22"/>
      <c r="D1361" s="22"/>
      <c r="E1361" s="22"/>
      <c r="F1361" s="19"/>
      <c r="G1361" s="19"/>
      <c r="H1361" s="19"/>
      <c r="I1361" s="19"/>
      <c r="J1361" s="19"/>
      <c r="K1361" s="19"/>
      <c r="L1361" s="19"/>
      <c r="M1361" s="20"/>
      <c r="N1361" s="19"/>
      <c r="O1361" s="19"/>
      <c r="P1361" s="19"/>
      <c r="Q1361" s="19"/>
      <c r="R1361" s="19"/>
    </row>
    <row r="1362" spans="1:18" s="21" customFormat="1" ht="21.75">
      <c r="A1362" s="18"/>
      <c r="B1362" s="20"/>
      <c r="C1362" s="22"/>
      <c r="D1362" s="22"/>
      <c r="E1362" s="22"/>
      <c r="F1362" s="19"/>
      <c r="G1362" s="19"/>
      <c r="H1362" s="19"/>
      <c r="I1362" s="19"/>
      <c r="J1362" s="19"/>
      <c r="K1362" s="19"/>
      <c r="L1362" s="19"/>
      <c r="M1362" s="20"/>
      <c r="N1362" s="19"/>
      <c r="O1362" s="19"/>
      <c r="P1362" s="19"/>
      <c r="Q1362" s="19"/>
      <c r="R1362" s="19"/>
    </row>
    <row r="1363" spans="1:18" s="21" customFormat="1" ht="21.75">
      <c r="A1363" s="18"/>
      <c r="B1363" s="20"/>
      <c r="C1363" s="22"/>
      <c r="D1363" s="22"/>
      <c r="E1363" s="22"/>
      <c r="F1363" s="19"/>
      <c r="G1363" s="19"/>
      <c r="H1363" s="19"/>
      <c r="I1363" s="19"/>
      <c r="J1363" s="19"/>
      <c r="K1363" s="19"/>
      <c r="L1363" s="19"/>
      <c r="M1363" s="20"/>
      <c r="N1363" s="19"/>
      <c r="O1363" s="19"/>
      <c r="P1363" s="19"/>
      <c r="Q1363" s="19"/>
      <c r="R1363" s="19"/>
    </row>
    <row r="1364" spans="1:18" s="21" customFormat="1" ht="21.75">
      <c r="A1364" s="18"/>
      <c r="B1364" s="20"/>
      <c r="C1364" s="22"/>
      <c r="D1364" s="22"/>
      <c r="E1364" s="22"/>
      <c r="F1364" s="19"/>
      <c r="G1364" s="19"/>
      <c r="H1364" s="19"/>
      <c r="I1364" s="19"/>
      <c r="J1364" s="19"/>
      <c r="K1364" s="19"/>
      <c r="L1364" s="19"/>
      <c r="M1364" s="20"/>
      <c r="N1364" s="19"/>
      <c r="O1364" s="19"/>
      <c r="P1364" s="19"/>
      <c r="Q1364" s="19"/>
      <c r="R1364" s="19"/>
    </row>
    <row r="1365" spans="1:18" s="21" customFormat="1" ht="21.75">
      <c r="A1365" s="18"/>
      <c r="B1365" s="20"/>
      <c r="C1365" s="22"/>
      <c r="D1365" s="22"/>
      <c r="E1365" s="22"/>
      <c r="F1365" s="19"/>
      <c r="G1365" s="19"/>
      <c r="H1365" s="19"/>
      <c r="I1365" s="19"/>
      <c r="J1365" s="19"/>
      <c r="K1365" s="19"/>
      <c r="L1365" s="19"/>
      <c r="M1365" s="20"/>
      <c r="N1365" s="19"/>
      <c r="O1365" s="19"/>
      <c r="P1365" s="19"/>
      <c r="Q1365" s="19"/>
      <c r="R1365" s="19"/>
    </row>
    <row r="1366" spans="1:18" s="21" customFormat="1" ht="21.75">
      <c r="A1366" s="18"/>
      <c r="B1366" s="20"/>
      <c r="C1366" s="22"/>
      <c r="D1366" s="22"/>
      <c r="E1366" s="22"/>
      <c r="F1366" s="19"/>
      <c r="G1366" s="19"/>
      <c r="H1366" s="19"/>
      <c r="I1366" s="19"/>
      <c r="J1366" s="19"/>
      <c r="K1366" s="19"/>
      <c r="L1366" s="19"/>
      <c r="M1366" s="20"/>
      <c r="N1366" s="19"/>
      <c r="O1366" s="19"/>
      <c r="P1366" s="19"/>
      <c r="Q1366" s="19"/>
      <c r="R1366" s="19"/>
    </row>
    <row r="1367" spans="1:18" s="21" customFormat="1" ht="21.75">
      <c r="A1367" s="18"/>
      <c r="B1367" s="20"/>
      <c r="C1367" s="22"/>
      <c r="D1367" s="22"/>
      <c r="E1367" s="22"/>
      <c r="F1367" s="19"/>
      <c r="G1367" s="19"/>
      <c r="H1367" s="19"/>
      <c r="I1367" s="19"/>
      <c r="J1367" s="19"/>
      <c r="K1367" s="19"/>
      <c r="L1367" s="19"/>
      <c r="M1367" s="20"/>
      <c r="N1367" s="19"/>
      <c r="O1367" s="19"/>
      <c r="P1367" s="19"/>
      <c r="Q1367" s="19"/>
      <c r="R1367" s="19"/>
    </row>
    <row r="1368" spans="1:18" s="21" customFormat="1" ht="21.75">
      <c r="A1368" s="18"/>
      <c r="B1368" s="20"/>
      <c r="C1368" s="22"/>
      <c r="D1368" s="22"/>
      <c r="E1368" s="22"/>
      <c r="F1368" s="19"/>
      <c r="G1368" s="19"/>
      <c r="H1368" s="19"/>
      <c r="I1368" s="19"/>
      <c r="J1368" s="19"/>
      <c r="K1368" s="19"/>
      <c r="L1368" s="19"/>
      <c r="M1368" s="20"/>
      <c r="N1368" s="19"/>
      <c r="O1368" s="19"/>
      <c r="P1368" s="19"/>
      <c r="Q1368" s="19"/>
      <c r="R1368" s="19"/>
    </row>
    <row r="1369" spans="1:18" s="21" customFormat="1" ht="21.75">
      <c r="A1369" s="18"/>
      <c r="B1369" s="20"/>
      <c r="C1369" s="22"/>
      <c r="D1369" s="22"/>
      <c r="E1369" s="22"/>
      <c r="F1369" s="19"/>
      <c r="G1369" s="19"/>
      <c r="H1369" s="19"/>
      <c r="I1369" s="19"/>
      <c r="J1369" s="19"/>
      <c r="K1369" s="19"/>
      <c r="L1369" s="19"/>
      <c r="M1369" s="20"/>
      <c r="N1369" s="19"/>
      <c r="O1369" s="19"/>
      <c r="P1369" s="19"/>
      <c r="Q1369" s="19"/>
      <c r="R1369" s="19"/>
    </row>
    <row r="1370" spans="1:18" s="21" customFormat="1" ht="21.75">
      <c r="A1370" s="18"/>
      <c r="B1370" s="20"/>
      <c r="C1370" s="22"/>
      <c r="D1370" s="22"/>
      <c r="E1370" s="22"/>
      <c r="F1370" s="19"/>
      <c r="G1370" s="19"/>
      <c r="H1370" s="19"/>
      <c r="I1370" s="19"/>
      <c r="J1370" s="19"/>
      <c r="K1370" s="19"/>
      <c r="L1370" s="19"/>
      <c r="M1370" s="20"/>
      <c r="N1370" s="19"/>
      <c r="O1370" s="19"/>
      <c r="P1370" s="19"/>
      <c r="Q1370" s="19"/>
      <c r="R1370" s="19"/>
    </row>
    <row r="1371" spans="1:18" s="21" customFormat="1" ht="21.75">
      <c r="A1371" s="18"/>
      <c r="B1371" s="20"/>
      <c r="C1371" s="22"/>
      <c r="D1371" s="22"/>
      <c r="E1371" s="22"/>
      <c r="F1371" s="19"/>
      <c r="G1371" s="19"/>
      <c r="H1371" s="19"/>
      <c r="I1371" s="19"/>
      <c r="J1371" s="19"/>
      <c r="K1371" s="19"/>
      <c r="L1371" s="19"/>
      <c r="M1371" s="20"/>
      <c r="N1371" s="19"/>
      <c r="O1371" s="19"/>
      <c r="P1371" s="19"/>
      <c r="Q1371" s="19"/>
      <c r="R1371" s="19"/>
    </row>
    <row r="1372" spans="1:18" s="21" customFormat="1" ht="21.75">
      <c r="A1372" s="18"/>
      <c r="B1372" s="20"/>
      <c r="C1372" s="22"/>
      <c r="D1372" s="22"/>
      <c r="E1372" s="22"/>
      <c r="F1372" s="19"/>
      <c r="G1372" s="19"/>
      <c r="H1372" s="19"/>
      <c r="I1372" s="19"/>
      <c r="J1372" s="19"/>
      <c r="K1372" s="19"/>
      <c r="L1372" s="19"/>
      <c r="M1372" s="20"/>
      <c r="N1372" s="19"/>
      <c r="O1372" s="19"/>
      <c r="P1372" s="19"/>
      <c r="Q1372" s="19"/>
      <c r="R1372" s="19"/>
    </row>
    <row r="1373" spans="1:18" s="21" customFormat="1" ht="21.75">
      <c r="A1373" s="18"/>
      <c r="B1373" s="20"/>
      <c r="C1373" s="22"/>
      <c r="D1373" s="22"/>
      <c r="E1373" s="22"/>
      <c r="F1373" s="19"/>
      <c r="G1373" s="19"/>
      <c r="H1373" s="19"/>
      <c r="I1373" s="19"/>
      <c r="J1373" s="19"/>
      <c r="K1373" s="19"/>
      <c r="L1373" s="19"/>
      <c r="M1373" s="20"/>
      <c r="N1373" s="19"/>
      <c r="O1373" s="19"/>
      <c r="P1373" s="19"/>
      <c r="Q1373" s="19"/>
      <c r="R1373" s="19"/>
    </row>
    <row r="1374" spans="1:18" s="21" customFormat="1" ht="21.75">
      <c r="A1374" s="18"/>
      <c r="B1374" s="20"/>
      <c r="C1374" s="22"/>
      <c r="D1374" s="22"/>
      <c r="E1374" s="22"/>
      <c r="F1374" s="19"/>
      <c r="G1374" s="19"/>
      <c r="H1374" s="19"/>
      <c r="I1374" s="19"/>
      <c r="J1374" s="19"/>
      <c r="K1374" s="19"/>
      <c r="L1374" s="19"/>
      <c r="M1374" s="20"/>
      <c r="N1374" s="19"/>
      <c r="O1374" s="19"/>
      <c r="P1374" s="19"/>
      <c r="Q1374" s="19"/>
      <c r="R1374" s="19"/>
    </row>
    <row r="1375" spans="1:18" s="21" customFormat="1" ht="21.75">
      <c r="A1375" s="18"/>
      <c r="B1375" s="20"/>
      <c r="C1375" s="22"/>
      <c r="D1375" s="22"/>
      <c r="E1375" s="22"/>
      <c r="F1375" s="19"/>
      <c r="G1375" s="19"/>
      <c r="H1375" s="19"/>
      <c r="I1375" s="19"/>
      <c r="J1375" s="19"/>
      <c r="K1375" s="19"/>
      <c r="L1375" s="19"/>
      <c r="M1375" s="20"/>
      <c r="N1375" s="19"/>
      <c r="O1375" s="19"/>
      <c r="P1375" s="19"/>
      <c r="Q1375" s="19"/>
      <c r="R1375" s="19"/>
    </row>
    <row r="1376" spans="1:18" s="21" customFormat="1" ht="21.75">
      <c r="A1376" s="18"/>
      <c r="B1376" s="20"/>
      <c r="C1376" s="22"/>
      <c r="D1376" s="22"/>
      <c r="E1376" s="22"/>
      <c r="F1376" s="19"/>
      <c r="G1376" s="19"/>
      <c r="H1376" s="19"/>
      <c r="I1376" s="19"/>
      <c r="J1376" s="19"/>
      <c r="K1376" s="19"/>
      <c r="L1376" s="19"/>
      <c r="M1376" s="20"/>
      <c r="N1376" s="19"/>
      <c r="O1376" s="19"/>
      <c r="P1376" s="19"/>
      <c r="Q1376" s="19"/>
      <c r="R1376" s="19"/>
    </row>
    <row r="1377" spans="1:18" s="21" customFormat="1" ht="21.75">
      <c r="A1377" s="18"/>
      <c r="B1377" s="20"/>
      <c r="C1377" s="22"/>
      <c r="D1377" s="22"/>
      <c r="E1377" s="22"/>
      <c r="F1377" s="19"/>
      <c r="G1377" s="19"/>
      <c r="H1377" s="19"/>
      <c r="I1377" s="19"/>
      <c r="J1377" s="19"/>
      <c r="K1377" s="19"/>
      <c r="L1377" s="19"/>
      <c r="M1377" s="20"/>
      <c r="N1377" s="19"/>
      <c r="O1377" s="19"/>
      <c r="P1377" s="19"/>
      <c r="Q1377" s="19"/>
      <c r="R1377" s="19"/>
    </row>
    <row r="1378" spans="1:18" s="21" customFormat="1" ht="21.75">
      <c r="A1378" s="18"/>
      <c r="B1378" s="20"/>
      <c r="C1378" s="22"/>
      <c r="D1378" s="22"/>
      <c r="E1378" s="22"/>
      <c r="F1378" s="19"/>
      <c r="G1378" s="19"/>
      <c r="H1378" s="19"/>
      <c r="I1378" s="19"/>
      <c r="J1378" s="19"/>
      <c r="K1378" s="19"/>
      <c r="L1378" s="19"/>
      <c r="M1378" s="20"/>
      <c r="N1378" s="19"/>
      <c r="O1378" s="19"/>
      <c r="P1378" s="19"/>
      <c r="Q1378" s="19"/>
      <c r="R1378" s="19"/>
    </row>
    <row r="1379" spans="1:18" s="21" customFormat="1" ht="21.75">
      <c r="A1379" s="18"/>
      <c r="B1379" s="20"/>
      <c r="C1379" s="22"/>
      <c r="D1379" s="22"/>
      <c r="E1379" s="22"/>
      <c r="F1379" s="19"/>
      <c r="G1379" s="19"/>
      <c r="H1379" s="19"/>
      <c r="I1379" s="19"/>
      <c r="J1379" s="19"/>
      <c r="K1379" s="19"/>
      <c r="L1379" s="19"/>
      <c r="M1379" s="20"/>
      <c r="N1379" s="19"/>
      <c r="O1379" s="19"/>
      <c r="P1379" s="19"/>
      <c r="Q1379" s="19"/>
      <c r="R1379" s="19"/>
    </row>
    <row r="1380" spans="1:18" s="21" customFormat="1" ht="21.75">
      <c r="A1380" s="18"/>
      <c r="B1380" s="20"/>
      <c r="C1380" s="22"/>
      <c r="D1380" s="22"/>
      <c r="E1380" s="22"/>
      <c r="F1380" s="19"/>
      <c r="G1380" s="19"/>
      <c r="H1380" s="19"/>
      <c r="I1380" s="19"/>
      <c r="J1380" s="19"/>
      <c r="K1380" s="19"/>
      <c r="L1380" s="19"/>
      <c r="M1380" s="20"/>
      <c r="N1380" s="19"/>
      <c r="O1380" s="19"/>
      <c r="P1380" s="19"/>
      <c r="Q1380" s="19"/>
      <c r="R1380" s="19"/>
    </row>
    <row r="1381" spans="1:18" s="21" customFormat="1" ht="21.75">
      <c r="A1381" s="18"/>
      <c r="B1381" s="20"/>
      <c r="C1381" s="22"/>
      <c r="D1381" s="22"/>
      <c r="E1381" s="22"/>
      <c r="F1381" s="19"/>
      <c r="G1381" s="19"/>
      <c r="H1381" s="19"/>
      <c r="I1381" s="19"/>
      <c r="J1381" s="19"/>
      <c r="K1381" s="19"/>
      <c r="L1381" s="19"/>
      <c r="M1381" s="20"/>
      <c r="N1381" s="19"/>
      <c r="O1381" s="19"/>
      <c r="P1381" s="19"/>
      <c r="Q1381" s="19"/>
      <c r="R1381" s="19"/>
    </row>
    <row r="1382" spans="1:18" s="21" customFormat="1" ht="21.75">
      <c r="A1382" s="18"/>
      <c r="B1382" s="20"/>
      <c r="C1382" s="22"/>
      <c r="D1382" s="22"/>
      <c r="E1382" s="22"/>
      <c r="F1382" s="19"/>
      <c r="G1382" s="19"/>
      <c r="H1382" s="19"/>
      <c r="I1382" s="19"/>
      <c r="J1382" s="19"/>
      <c r="K1382" s="19"/>
      <c r="L1382" s="19"/>
      <c r="M1382" s="20"/>
      <c r="N1382" s="19"/>
      <c r="O1382" s="19"/>
      <c r="P1382" s="19"/>
      <c r="Q1382" s="19"/>
      <c r="R1382" s="19"/>
    </row>
    <row r="1383" spans="1:18" s="21" customFormat="1" ht="21.75">
      <c r="A1383" s="18"/>
      <c r="B1383" s="20"/>
      <c r="C1383" s="22"/>
      <c r="D1383" s="22"/>
      <c r="E1383" s="22"/>
      <c r="F1383" s="19"/>
      <c r="G1383" s="19"/>
      <c r="H1383" s="19"/>
      <c r="I1383" s="19"/>
      <c r="J1383" s="19"/>
      <c r="K1383" s="19"/>
      <c r="L1383" s="19"/>
      <c r="M1383" s="20"/>
      <c r="N1383" s="19"/>
      <c r="O1383" s="19"/>
      <c r="P1383" s="19"/>
      <c r="Q1383" s="19"/>
      <c r="R1383" s="19"/>
    </row>
    <row r="1384" spans="1:18" s="21" customFormat="1" ht="21.75">
      <c r="A1384" s="18"/>
      <c r="B1384" s="20"/>
      <c r="C1384" s="22"/>
      <c r="D1384" s="22"/>
      <c r="E1384" s="22"/>
      <c r="F1384" s="19"/>
      <c r="G1384" s="19"/>
      <c r="H1384" s="19"/>
      <c r="I1384" s="19"/>
      <c r="J1384" s="19"/>
      <c r="K1384" s="19"/>
      <c r="L1384" s="19"/>
      <c r="M1384" s="20"/>
      <c r="N1384" s="19"/>
      <c r="O1384" s="19"/>
      <c r="P1384" s="19"/>
      <c r="Q1384" s="19"/>
      <c r="R1384" s="19"/>
    </row>
    <row r="1385" spans="1:18" s="21" customFormat="1" ht="21.75">
      <c r="A1385" s="18"/>
      <c r="B1385" s="20"/>
      <c r="C1385" s="22"/>
      <c r="D1385" s="22"/>
      <c r="E1385" s="22"/>
      <c r="F1385" s="19"/>
      <c r="G1385" s="19"/>
      <c r="H1385" s="19"/>
      <c r="I1385" s="19"/>
      <c r="J1385" s="19"/>
      <c r="K1385" s="19"/>
      <c r="L1385" s="19"/>
      <c r="M1385" s="20"/>
      <c r="N1385" s="19"/>
      <c r="O1385" s="19"/>
      <c r="P1385" s="19"/>
      <c r="Q1385" s="19"/>
      <c r="R1385" s="19"/>
    </row>
    <row r="1386" spans="1:18" s="21" customFormat="1" ht="21.75">
      <c r="A1386" s="18"/>
      <c r="B1386" s="20"/>
      <c r="C1386" s="22"/>
      <c r="D1386" s="22"/>
      <c r="E1386" s="22"/>
      <c r="F1386" s="19"/>
      <c r="G1386" s="19"/>
      <c r="H1386" s="19"/>
      <c r="I1386" s="19"/>
      <c r="J1386" s="19"/>
      <c r="K1386" s="19"/>
      <c r="L1386" s="19"/>
      <c r="M1386" s="20"/>
      <c r="N1386" s="19"/>
      <c r="O1386" s="19"/>
      <c r="P1386" s="19"/>
      <c r="Q1386" s="19"/>
      <c r="R1386" s="19"/>
    </row>
    <row r="1387" spans="1:18" s="21" customFormat="1" ht="21.75">
      <c r="A1387" s="18"/>
      <c r="B1387" s="20"/>
      <c r="C1387" s="22"/>
      <c r="D1387" s="22"/>
      <c r="E1387" s="22"/>
      <c r="F1387" s="19"/>
      <c r="G1387" s="19"/>
      <c r="H1387" s="19"/>
      <c r="I1387" s="19"/>
      <c r="J1387" s="19"/>
      <c r="K1387" s="19"/>
      <c r="L1387" s="19"/>
      <c r="M1387" s="20"/>
      <c r="N1387" s="19"/>
      <c r="O1387" s="19"/>
      <c r="P1387" s="19"/>
      <c r="Q1387" s="19"/>
      <c r="R1387" s="19"/>
    </row>
    <row r="1388" spans="1:18" s="21" customFormat="1" ht="21.75">
      <c r="A1388" s="18"/>
      <c r="B1388" s="20"/>
      <c r="C1388" s="22"/>
      <c r="D1388" s="22"/>
      <c r="E1388" s="22"/>
      <c r="F1388" s="19"/>
      <c r="G1388" s="19"/>
      <c r="H1388" s="19"/>
      <c r="I1388" s="19"/>
      <c r="J1388" s="19"/>
      <c r="K1388" s="19"/>
      <c r="L1388" s="19"/>
      <c r="M1388" s="20"/>
      <c r="N1388" s="19"/>
      <c r="O1388" s="19"/>
      <c r="P1388" s="19"/>
      <c r="Q1388" s="19"/>
      <c r="R1388" s="19"/>
    </row>
    <row r="1389" spans="1:13" s="19" customFormat="1" ht="21.75">
      <c r="A1389" s="18"/>
      <c r="B1389" s="20"/>
      <c r="C1389" s="22"/>
      <c r="D1389" s="22"/>
      <c r="E1389" s="22"/>
      <c r="M1389" s="20"/>
    </row>
    <row r="1390" spans="1:13" s="19" customFormat="1" ht="21.75">
      <c r="A1390" s="18"/>
      <c r="B1390" s="20"/>
      <c r="C1390" s="22"/>
      <c r="D1390" s="22"/>
      <c r="E1390" s="22"/>
      <c r="M1390" s="20"/>
    </row>
    <row r="1391" spans="1:13" s="19" customFormat="1" ht="21.75">
      <c r="A1391" s="18"/>
      <c r="B1391" s="20"/>
      <c r="C1391" s="22"/>
      <c r="D1391" s="22"/>
      <c r="E1391" s="22"/>
      <c r="M1391" s="20"/>
    </row>
    <row r="1392" spans="1:13" s="19" customFormat="1" ht="21.75">
      <c r="A1392" s="18"/>
      <c r="B1392" s="20"/>
      <c r="C1392" s="22"/>
      <c r="D1392" s="22"/>
      <c r="E1392" s="22"/>
      <c r="M1392" s="20"/>
    </row>
    <row r="1393" spans="1:13" s="19" customFormat="1" ht="21.75">
      <c r="A1393" s="18"/>
      <c r="B1393" s="20"/>
      <c r="C1393" s="22"/>
      <c r="D1393" s="22"/>
      <c r="E1393" s="22"/>
      <c r="M1393" s="20"/>
    </row>
    <row r="1394" spans="1:13" s="19" customFormat="1" ht="21.75">
      <c r="A1394" s="18"/>
      <c r="B1394" s="20"/>
      <c r="C1394" s="22"/>
      <c r="D1394" s="22"/>
      <c r="E1394" s="22"/>
      <c r="M1394" s="20"/>
    </row>
    <row r="1395" spans="1:13" s="19" customFormat="1" ht="21.75">
      <c r="A1395" s="18"/>
      <c r="B1395" s="20"/>
      <c r="C1395" s="22"/>
      <c r="D1395" s="22"/>
      <c r="E1395" s="22"/>
      <c r="M1395" s="20"/>
    </row>
    <row r="1396" spans="1:13" s="19" customFormat="1" ht="21.75">
      <c r="A1396" s="18"/>
      <c r="B1396" s="20"/>
      <c r="C1396" s="22"/>
      <c r="D1396" s="22"/>
      <c r="E1396" s="22"/>
      <c r="M1396" s="20"/>
    </row>
    <row r="1397" spans="1:13" s="19" customFormat="1" ht="21.75">
      <c r="A1397" s="18"/>
      <c r="B1397" s="20"/>
      <c r="C1397" s="22"/>
      <c r="D1397" s="22"/>
      <c r="E1397" s="22"/>
      <c r="M1397" s="20"/>
    </row>
    <row r="1398" spans="1:13" s="19" customFormat="1" ht="21.75">
      <c r="A1398" s="18"/>
      <c r="B1398" s="20"/>
      <c r="C1398" s="22"/>
      <c r="D1398" s="22"/>
      <c r="E1398" s="22"/>
      <c r="M1398" s="20"/>
    </row>
    <row r="1399" spans="1:13" s="19" customFormat="1" ht="21.75">
      <c r="A1399" s="18"/>
      <c r="B1399" s="20"/>
      <c r="C1399" s="22"/>
      <c r="D1399" s="22"/>
      <c r="E1399" s="22"/>
      <c r="M1399" s="20"/>
    </row>
    <row r="1400" spans="1:13" s="19" customFormat="1" ht="21.75">
      <c r="A1400" s="18"/>
      <c r="B1400" s="20"/>
      <c r="C1400" s="22"/>
      <c r="D1400" s="22"/>
      <c r="E1400" s="22"/>
      <c r="M1400" s="20"/>
    </row>
    <row r="1401" spans="1:13" s="19" customFormat="1" ht="21.75">
      <c r="A1401" s="18"/>
      <c r="B1401" s="20"/>
      <c r="C1401" s="22"/>
      <c r="D1401" s="22"/>
      <c r="E1401" s="22"/>
      <c r="M1401" s="20"/>
    </row>
    <row r="1402" spans="1:13" s="19" customFormat="1" ht="21.75">
      <c r="A1402" s="18"/>
      <c r="B1402" s="20"/>
      <c r="C1402" s="22"/>
      <c r="D1402" s="22"/>
      <c r="E1402" s="22"/>
      <c r="M1402" s="20"/>
    </row>
    <row r="1403" spans="1:13" s="19" customFormat="1" ht="21.75">
      <c r="A1403" s="18"/>
      <c r="B1403" s="20"/>
      <c r="C1403" s="22"/>
      <c r="D1403" s="22"/>
      <c r="E1403" s="22"/>
      <c r="M1403" s="20"/>
    </row>
    <row r="1404" spans="1:13" s="19" customFormat="1" ht="21.75">
      <c r="A1404" s="18"/>
      <c r="B1404" s="20"/>
      <c r="C1404" s="22"/>
      <c r="D1404" s="22"/>
      <c r="E1404" s="22"/>
      <c r="M1404" s="20"/>
    </row>
    <row r="1405" spans="1:13" s="19" customFormat="1" ht="21.75">
      <c r="A1405" s="18"/>
      <c r="B1405" s="20"/>
      <c r="C1405" s="22"/>
      <c r="D1405" s="22"/>
      <c r="E1405" s="22"/>
      <c r="M1405" s="20"/>
    </row>
    <row r="1406" spans="1:13" s="19" customFormat="1" ht="21.75">
      <c r="A1406" s="18"/>
      <c r="B1406" s="20"/>
      <c r="C1406" s="22"/>
      <c r="D1406" s="22"/>
      <c r="E1406" s="22"/>
      <c r="M1406" s="20"/>
    </row>
    <row r="1407" spans="1:13" s="19" customFormat="1" ht="21.75">
      <c r="A1407" s="18"/>
      <c r="B1407" s="20"/>
      <c r="C1407" s="22"/>
      <c r="D1407" s="22"/>
      <c r="E1407" s="22"/>
      <c r="M1407" s="20"/>
    </row>
    <row r="1408" spans="1:13" s="19" customFormat="1" ht="21.75">
      <c r="A1408" s="18"/>
      <c r="B1408" s="20"/>
      <c r="C1408" s="22"/>
      <c r="D1408" s="22"/>
      <c r="E1408" s="22"/>
      <c r="M1408" s="20"/>
    </row>
    <row r="1409" spans="1:13" s="19" customFormat="1" ht="21.75">
      <c r="A1409" s="18"/>
      <c r="B1409" s="20"/>
      <c r="C1409" s="22"/>
      <c r="D1409" s="22"/>
      <c r="E1409" s="22"/>
      <c r="M1409" s="20"/>
    </row>
    <row r="1410" spans="1:13" s="19" customFormat="1" ht="21.75">
      <c r="A1410" s="18"/>
      <c r="B1410" s="20"/>
      <c r="C1410" s="22"/>
      <c r="D1410" s="22"/>
      <c r="E1410" s="22"/>
      <c r="M1410" s="20"/>
    </row>
    <row r="1411" spans="1:13" s="19" customFormat="1" ht="21.75">
      <c r="A1411" s="18"/>
      <c r="B1411" s="20"/>
      <c r="C1411" s="22"/>
      <c r="D1411" s="22"/>
      <c r="E1411" s="22"/>
      <c r="M1411" s="20"/>
    </row>
    <row r="1412" spans="1:13" s="19" customFormat="1" ht="21.75">
      <c r="A1412" s="18"/>
      <c r="B1412" s="20"/>
      <c r="C1412" s="22"/>
      <c r="D1412" s="22"/>
      <c r="E1412" s="22"/>
      <c r="M1412" s="20"/>
    </row>
    <row r="1413" spans="1:13" s="19" customFormat="1" ht="21.75">
      <c r="A1413" s="18"/>
      <c r="B1413" s="20"/>
      <c r="C1413" s="22"/>
      <c r="D1413" s="22"/>
      <c r="E1413" s="22"/>
      <c r="M1413" s="20"/>
    </row>
    <row r="1414" spans="1:13" s="19" customFormat="1" ht="21.75">
      <c r="A1414" s="18"/>
      <c r="B1414" s="20"/>
      <c r="C1414" s="22"/>
      <c r="D1414" s="22"/>
      <c r="E1414" s="22"/>
      <c r="M1414" s="20"/>
    </row>
    <row r="1415" spans="1:13" s="19" customFormat="1" ht="21.75">
      <c r="A1415" s="18"/>
      <c r="B1415" s="20"/>
      <c r="C1415" s="22"/>
      <c r="D1415" s="22"/>
      <c r="E1415" s="22"/>
      <c r="M1415" s="20"/>
    </row>
    <row r="1416" spans="1:13" s="19" customFormat="1" ht="21.75">
      <c r="A1416" s="18"/>
      <c r="B1416" s="20"/>
      <c r="C1416" s="22"/>
      <c r="D1416" s="22"/>
      <c r="E1416" s="22"/>
      <c r="M1416" s="20"/>
    </row>
    <row r="1417" spans="1:13" s="19" customFormat="1" ht="21.75">
      <c r="A1417" s="18"/>
      <c r="B1417" s="20"/>
      <c r="C1417" s="22"/>
      <c r="D1417" s="22"/>
      <c r="E1417" s="22"/>
      <c r="M1417" s="20"/>
    </row>
    <row r="1418" spans="1:13" s="19" customFormat="1" ht="21.75">
      <c r="A1418" s="18"/>
      <c r="B1418" s="20"/>
      <c r="C1418" s="22"/>
      <c r="D1418" s="22"/>
      <c r="E1418" s="22"/>
      <c r="M1418" s="20"/>
    </row>
    <row r="1419" spans="1:13" s="19" customFormat="1" ht="21.75">
      <c r="A1419" s="18"/>
      <c r="B1419" s="20"/>
      <c r="C1419" s="22"/>
      <c r="D1419" s="22"/>
      <c r="E1419" s="22"/>
      <c r="M1419" s="20"/>
    </row>
    <row r="1420" spans="1:13" s="19" customFormat="1" ht="21.75">
      <c r="A1420" s="18"/>
      <c r="B1420" s="20"/>
      <c r="C1420" s="22"/>
      <c r="D1420" s="22"/>
      <c r="E1420" s="22"/>
      <c r="M1420" s="20"/>
    </row>
    <row r="1421" spans="1:13" s="19" customFormat="1" ht="21.75">
      <c r="A1421" s="18"/>
      <c r="B1421" s="20"/>
      <c r="C1421" s="22"/>
      <c r="D1421" s="22"/>
      <c r="E1421" s="22"/>
      <c r="M1421" s="20"/>
    </row>
    <row r="1422" spans="1:13" s="19" customFormat="1" ht="21.75">
      <c r="A1422" s="18"/>
      <c r="B1422" s="20"/>
      <c r="C1422" s="22"/>
      <c r="D1422" s="22"/>
      <c r="E1422" s="22"/>
      <c r="M1422" s="20"/>
    </row>
    <row r="1423" spans="1:13" s="19" customFormat="1" ht="21.75">
      <c r="A1423" s="18"/>
      <c r="B1423" s="20"/>
      <c r="C1423" s="22"/>
      <c r="D1423" s="22"/>
      <c r="E1423" s="22"/>
      <c r="M1423" s="20"/>
    </row>
    <row r="1424" spans="1:13" s="19" customFormat="1" ht="21.75">
      <c r="A1424" s="18"/>
      <c r="B1424" s="20"/>
      <c r="C1424" s="22"/>
      <c r="D1424" s="22"/>
      <c r="E1424" s="22"/>
      <c r="M1424" s="20"/>
    </row>
    <row r="1425" spans="1:13" s="19" customFormat="1" ht="21.75">
      <c r="A1425" s="18"/>
      <c r="B1425" s="20"/>
      <c r="C1425" s="22"/>
      <c r="D1425" s="22"/>
      <c r="E1425" s="22"/>
      <c r="M1425" s="20"/>
    </row>
    <row r="1426" spans="1:13" s="19" customFormat="1" ht="21.75">
      <c r="A1426" s="18"/>
      <c r="B1426" s="20"/>
      <c r="C1426" s="22"/>
      <c r="D1426" s="22"/>
      <c r="E1426" s="22"/>
      <c r="M1426" s="20"/>
    </row>
    <row r="1427" spans="1:13" s="19" customFormat="1" ht="21.75">
      <c r="A1427" s="18"/>
      <c r="B1427" s="20"/>
      <c r="C1427" s="22"/>
      <c r="D1427" s="22"/>
      <c r="E1427" s="22"/>
      <c r="M1427" s="20"/>
    </row>
    <row r="1428" spans="1:13" s="19" customFormat="1" ht="21.75">
      <c r="A1428" s="18"/>
      <c r="B1428" s="20"/>
      <c r="C1428" s="22"/>
      <c r="D1428" s="22"/>
      <c r="E1428" s="22"/>
      <c r="M1428" s="20"/>
    </row>
    <row r="1429" spans="1:13" s="19" customFormat="1" ht="21.75">
      <c r="A1429" s="18"/>
      <c r="B1429" s="20"/>
      <c r="C1429" s="22"/>
      <c r="D1429" s="22"/>
      <c r="E1429" s="22"/>
      <c r="M1429" s="20"/>
    </row>
    <row r="1430" spans="1:13" s="19" customFormat="1" ht="21.75">
      <c r="A1430" s="18"/>
      <c r="B1430" s="20"/>
      <c r="C1430" s="22"/>
      <c r="D1430" s="22"/>
      <c r="E1430" s="22"/>
      <c r="M1430" s="20"/>
    </row>
    <row r="1431" spans="1:13" s="19" customFormat="1" ht="21.75">
      <c r="A1431" s="18"/>
      <c r="B1431" s="20"/>
      <c r="C1431" s="22"/>
      <c r="D1431" s="22"/>
      <c r="E1431" s="22"/>
      <c r="M1431" s="20"/>
    </row>
    <row r="1432" spans="1:13" s="19" customFormat="1" ht="21.75">
      <c r="A1432" s="18"/>
      <c r="B1432" s="20"/>
      <c r="C1432" s="22"/>
      <c r="D1432" s="22"/>
      <c r="E1432" s="22"/>
      <c r="M1432" s="20"/>
    </row>
    <row r="1433" spans="1:13" s="19" customFormat="1" ht="21.75">
      <c r="A1433" s="18"/>
      <c r="B1433" s="20"/>
      <c r="C1433" s="22"/>
      <c r="D1433" s="22"/>
      <c r="E1433" s="22"/>
      <c r="M1433" s="20"/>
    </row>
    <row r="1434" spans="1:13" s="19" customFormat="1" ht="21.75">
      <c r="A1434" s="18"/>
      <c r="B1434" s="20"/>
      <c r="C1434" s="22"/>
      <c r="D1434" s="22"/>
      <c r="E1434" s="22"/>
      <c r="M1434" s="20"/>
    </row>
    <row r="1435" spans="1:13" s="19" customFormat="1" ht="21.75">
      <c r="A1435" s="18"/>
      <c r="B1435" s="20"/>
      <c r="C1435" s="22"/>
      <c r="D1435" s="22"/>
      <c r="E1435" s="22"/>
      <c r="M1435" s="20"/>
    </row>
    <row r="1436" spans="1:13" s="19" customFormat="1" ht="21.75">
      <c r="A1436" s="18"/>
      <c r="B1436" s="20"/>
      <c r="C1436" s="22"/>
      <c r="D1436" s="22"/>
      <c r="E1436" s="22"/>
      <c r="M1436" s="20"/>
    </row>
    <row r="1437" spans="1:13" s="19" customFormat="1" ht="21.75">
      <c r="A1437" s="18"/>
      <c r="B1437" s="20"/>
      <c r="C1437" s="22"/>
      <c r="D1437" s="22"/>
      <c r="E1437" s="22"/>
      <c r="M1437" s="20"/>
    </row>
    <row r="1438" spans="1:13" s="19" customFormat="1" ht="21.75">
      <c r="A1438" s="18"/>
      <c r="B1438" s="20"/>
      <c r="C1438" s="22"/>
      <c r="D1438" s="22"/>
      <c r="E1438" s="22"/>
      <c r="M1438" s="20"/>
    </row>
    <row r="1439" spans="1:13" s="19" customFormat="1" ht="21.75">
      <c r="A1439" s="18"/>
      <c r="B1439" s="20"/>
      <c r="C1439" s="22"/>
      <c r="D1439" s="22"/>
      <c r="E1439" s="22"/>
      <c r="M1439" s="20"/>
    </row>
    <row r="1440" spans="1:13" s="19" customFormat="1" ht="21.75">
      <c r="A1440" s="18"/>
      <c r="B1440" s="20"/>
      <c r="C1440" s="22"/>
      <c r="D1440" s="22"/>
      <c r="E1440" s="22"/>
      <c r="M1440" s="20"/>
    </row>
    <row r="1441" spans="1:13" s="19" customFormat="1" ht="21.75">
      <c r="A1441" s="18"/>
      <c r="B1441" s="20"/>
      <c r="C1441" s="22"/>
      <c r="D1441" s="22"/>
      <c r="E1441" s="22"/>
      <c r="M1441" s="20"/>
    </row>
    <row r="1442" spans="1:13" s="19" customFormat="1" ht="21.75">
      <c r="A1442" s="18"/>
      <c r="B1442" s="20"/>
      <c r="C1442" s="22"/>
      <c r="D1442" s="22"/>
      <c r="E1442" s="22"/>
      <c r="M1442" s="20"/>
    </row>
    <row r="1443" spans="1:13" s="19" customFormat="1" ht="21.75">
      <c r="A1443" s="18"/>
      <c r="B1443" s="20"/>
      <c r="C1443" s="22"/>
      <c r="D1443" s="22"/>
      <c r="E1443" s="22"/>
      <c r="M1443" s="20"/>
    </row>
    <row r="1444" spans="1:13" s="19" customFormat="1" ht="21.75">
      <c r="A1444" s="18"/>
      <c r="B1444" s="20"/>
      <c r="C1444" s="22"/>
      <c r="D1444" s="22"/>
      <c r="E1444" s="22"/>
      <c r="M1444" s="20"/>
    </row>
    <row r="1445" spans="1:13" s="19" customFormat="1" ht="21.75">
      <c r="A1445" s="18"/>
      <c r="B1445" s="20"/>
      <c r="C1445" s="22"/>
      <c r="D1445" s="22"/>
      <c r="E1445" s="22"/>
      <c r="M1445" s="20"/>
    </row>
    <row r="1446" spans="1:13" s="19" customFormat="1" ht="21.75">
      <c r="A1446" s="18"/>
      <c r="B1446" s="20"/>
      <c r="C1446" s="22"/>
      <c r="D1446" s="22"/>
      <c r="E1446" s="22"/>
      <c r="M1446" s="20"/>
    </row>
    <row r="1447" spans="1:13" s="19" customFormat="1" ht="21.75">
      <c r="A1447" s="18"/>
      <c r="B1447" s="20"/>
      <c r="C1447" s="22"/>
      <c r="D1447" s="22"/>
      <c r="E1447" s="22"/>
      <c r="M1447" s="20"/>
    </row>
    <row r="1448" spans="1:13" s="19" customFormat="1" ht="21.75">
      <c r="A1448" s="18"/>
      <c r="B1448" s="20"/>
      <c r="C1448" s="22"/>
      <c r="D1448" s="22"/>
      <c r="E1448" s="22"/>
      <c r="M1448" s="20"/>
    </row>
    <row r="1449" spans="1:13" s="19" customFormat="1" ht="21.75">
      <c r="A1449" s="18"/>
      <c r="B1449" s="20"/>
      <c r="C1449" s="22"/>
      <c r="D1449" s="22"/>
      <c r="E1449" s="22"/>
      <c r="M1449" s="20"/>
    </row>
    <row r="1450" spans="1:13" s="19" customFormat="1" ht="21.75">
      <c r="A1450" s="18"/>
      <c r="B1450" s="20"/>
      <c r="C1450" s="22"/>
      <c r="D1450" s="22"/>
      <c r="E1450" s="22"/>
      <c r="M1450" s="20"/>
    </row>
    <row r="1451" spans="1:13" s="19" customFormat="1" ht="21.75">
      <c r="A1451" s="18"/>
      <c r="B1451" s="20"/>
      <c r="C1451" s="22"/>
      <c r="D1451" s="22"/>
      <c r="E1451" s="22"/>
      <c r="M1451" s="20"/>
    </row>
    <row r="1452" spans="1:13" s="19" customFormat="1" ht="21.75">
      <c r="A1452" s="18"/>
      <c r="B1452" s="20"/>
      <c r="C1452" s="22"/>
      <c r="D1452" s="22"/>
      <c r="E1452" s="22"/>
      <c r="M1452" s="20"/>
    </row>
    <row r="1453" spans="1:13" s="19" customFormat="1" ht="21.75">
      <c r="A1453" s="18"/>
      <c r="B1453" s="20"/>
      <c r="C1453" s="22"/>
      <c r="D1453" s="22"/>
      <c r="E1453" s="22"/>
      <c r="M1453" s="20"/>
    </row>
    <row r="1454" spans="1:13" s="19" customFormat="1" ht="21.75">
      <c r="A1454" s="18"/>
      <c r="B1454" s="20"/>
      <c r="C1454" s="22"/>
      <c r="D1454" s="22"/>
      <c r="E1454" s="22"/>
      <c r="M1454" s="20"/>
    </row>
    <row r="1455" spans="1:13" s="19" customFormat="1" ht="21.75">
      <c r="A1455" s="18"/>
      <c r="B1455" s="20"/>
      <c r="C1455" s="22"/>
      <c r="D1455" s="22"/>
      <c r="E1455" s="22"/>
      <c r="M1455" s="20"/>
    </row>
    <row r="1456" spans="1:13" s="19" customFormat="1" ht="21.75">
      <c r="A1456" s="18"/>
      <c r="B1456" s="20"/>
      <c r="C1456" s="22"/>
      <c r="D1456" s="22"/>
      <c r="E1456" s="22"/>
      <c r="M1456" s="20"/>
    </row>
    <row r="1457" spans="1:13" s="19" customFormat="1" ht="21.75">
      <c r="A1457" s="18"/>
      <c r="B1457" s="20"/>
      <c r="C1457" s="22"/>
      <c r="D1457" s="22"/>
      <c r="E1457" s="22"/>
      <c r="M1457" s="20"/>
    </row>
    <row r="1458" spans="1:13" s="19" customFormat="1" ht="21.75">
      <c r="A1458" s="18"/>
      <c r="B1458" s="20"/>
      <c r="C1458" s="22"/>
      <c r="D1458" s="22"/>
      <c r="E1458" s="22"/>
      <c r="M1458" s="20"/>
    </row>
    <row r="1459" spans="1:13" s="19" customFormat="1" ht="21.75">
      <c r="A1459" s="18"/>
      <c r="B1459" s="20"/>
      <c r="C1459" s="22"/>
      <c r="D1459" s="22"/>
      <c r="E1459" s="22"/>
      <c r="M1459" s="20"/>
    </row>
    <row r="1460" spans="1:13" s="19" customFormat="1" ht="21.75">
      <c r="A1460" s="18"/>
      <c r="B1460" s="20"/>
      <c r="C1460" s="22"/>
      <c r="D1460" s="22"/>
      <c r="E1460" s="22"/>
      <c r="M1460" s="20"/>
    </row>
    <row r="1461" spans="1:13" s="19" customFormat="1" ht="21.75">
      <c r="A1461" s="18"/>
      <c r="B1461" s="20"/>
      <c r="C1461" s="22"/>
      <c r="D1461" s="22"/>
      <c r="E1461" s="22"/>
      <c r="M1461" s="20"/>
    </row>
    <row r="1462" spans="1:13" s="19" customFormat="1" ht="21.75">
      <c r="A1462" s="18"/>
      <c r="B1462" s="20"/>
      <c r="C1462" s="22"/>
      <c r="D1462" s="22"/>
      <c r="E1462" s="22"/>
      <c r="M1462" s="20"/>
    </row>
    <row r="1463" spans="1:13" s="19" customFormat="1" ht="21.75">
      <c r="A1463" s="18"/>
      <c r="B1463" s="20"/>
      <c r="C1463" s="22"/>
      <c r="D1463" s="22"/>
      <c r="E1463" s="22"/>
      <c r="M1463" s="20"/>
    </row>
    <row r="1464" spans="1:13" s="19" customFormat="1" ht="21.75">
      <c r="A1464" s="18"/>
      <c r="B1464" s="20"/>
      <c r="C1464" s="22"/>
      <c r="D1464" s="22"/>
      <c r="E1464" s="22"/>
      <c r="M1464" s="20"/>
    </row>
    <row r="1465" spans="1:13" s="19" customFormat="1" ht="21.75">
      <c r="A1465" s="18"/>
      <c r="B1465" s="20"/>
      <c r="C1465" s="22"/>
      <c r="D1465" s="22"/>
      <c r="E1465" s="22"/>
      <c r="M1465" s="20"/>
    </row>
    <row r="1466" spans="1:13" s="19" customFormat="1" ht="21.75">
      <c r="A1466" s="18"/>
      <c r="B1466" s="20"/>
      <c r="C1466" s="22"/>
      <c r="D1466" s="22"/>
      <c r="E1466" s="22"/>
      <c r="M1466" s="20"/>
    </row>
    <row r="1467" spans="1:13" s="19" customFormat="1" ht="21.75">
      <c r="A1467" s="18"/>
      <c r="B1467" s="20"/>
      <c r="C1467" s="22"/>
      <c r="D1467" s="22"/>
      <c r="E1467" s="22"/>
      <c r="M1467" s="20"/>
    </row>
    <row r="1468" spans="1:13" s="19" customFormat="1" ht="21.75">
      <c r="A1468" s="18"/>
      <c r="B1468" s="20"/>
      <c r="C1468" s="22"/>
      <c r="D1468" s="22"/>
      <c r="E1468" s="22"/>
      <c r="M1468" s="20"/>
    </row>
    <row r="1469" spans="1:13" s="19" customFormat="1" ht="21.75">
      <c r="A1469" s="18"/>
      <c r="B1469" s="20"/>
      <c r="C1469" s="22"/>
      <c r="D1469" s="22"/>
      <c r="E1469" s="22"/>
      <c r="M1469" s="20"/>
    </row>
    <row r="1470" spans="1:13" s="19" customFormat="1" ht="21.75">
      <c r="A1470" s="18"/>
      <c r="B1470" s="20"/>
      <c r="C1470" s="22"/>
      <c r="D1470" s="22"/>
      <c r="E1470" s="22"/>
      <c r="M1470" s="20"/>
    </row>
    <row r="1471" spans="1:13" s="19" customFormat="1" ht="21.75">
      <c r="A1471" s="18"/>
      <c r="B1471" s="20"/>
      <c r="C1471" s="22"/>
      <c r="D1471" s="22"/>
      <c r="E1471" s="22"/>
      <c r="M1471" s="20"/>
    </row>
    <row r="1472" spans="1:13" s="19" customFormat="1" ht="21.75">
      <c r="A1472" s="18"/>
      <c r="B1472" s="20"/>
      <c r="C1472" s="22"/>
      <c r="D1472" s="22"/>
      <c r="E1472" s="22"/>
      <c r="M1472" s="20"/>
    </row>
    <row r="1473" spans="1:13" s="19" customFormat="1" ht="21.75">
      <c r="A1473" s="18"/>
      <c r="B1473" s="20"/>
      <c r="C1473" s="22"/>
      <c r="D1473" s="22"/>
      <c r="E1473" s="22"/>
      <c r="M1473" s="20"/>
    </row>
    <row r="1474" spans="1:13" s="19" customFormat="1" ht="21.75">
      <c r="A1474" s="18"/>
      <c r="B1474" s="20"/>
      <c r="C1474" s="22"/>
      <c r="D1474" s="22"/>
      <c r="E1474" s="22"/>
      <c r="M1474" s="20"/>
    </row>
    <row r="1475" spans="1:13" s="19" customFormat="1" ht="21.75">
      <c r="A1475" s="18"/>
      <c r="B1475" s="20"/>
      <c r="C1475" s="22"/>
      <c r="D1475" s="22"/>
      <c r="E1475" s="22"/>
      <c r="M1475" s="20"/>
    </row>
    <row r="1476" spans="1:13" s="19" customFormat="1" ht="21.75">
      <c r="A1476" s="18"/>
      <c r="B1476" s="20"/>
      <c r="C1476" s="22"/>
      <c r="D1476" s="22"/>
      <c r="E1476" s="22"/>
      <c r="M1476" s="20"/>
    </row>
    <row r="1477" spans="1:13" s="19" customFormat="1" ht="21.75">
      <c r="A1477" s="18"/>
      <c r="B1477" s="20"/>
      <c r="C1477" s="22"/>
      <c r="D1477" s="22"/>
      <c r="E1477" s="22"/>
      <c r="M1477" s="20"/>
    </row>
    <row r="1478" spans="1:13" s="19" customFormat="1" ht="21.75">
      <c r="A1478" s="18"/>
      <c r="B1478" s="20"/>
      <c r="C1478" s="22"/>
      <c r="D1478" s="22"/>
      <c r="E1478" s="22"/>
      <c r="M1478" s="20"/>
    </row>
    <row r="1479" spans="1:13" s="19" customFormat="1" ht="21.75">
      <c r="A1479" s="18"/>
      <c r="B1479" s="20"/>
      <c r="C1479" s="22"/>
      <c r="D1479" s="22"/>
      <c r="E1479" s="22"/>
      <c r="M1479" s="20"/>
    </row>
    <row r="1480" spans="1:13" s="19" customFormat="1" ht="21.75">
      <c r="A1480" s="18"/>
      <c r="B1480" s="20"/>
      <c r="C1480" s="22"/>
      <c r="D1480" s="22"/>
      <c r="E1480" s="22"/>
      <c r="M1480" s="20"/>
    </row>
    <row r="1481" spans="1:13" s="19" customFormat="1" ht="21.75">
      <c r="A1481" s="18"/>
      <c r="B1481" s="20"/>
      <c r="C1481" s="22"/>
      <c r="D1481" s="22"/>
      <c r="E1481" s="22"/>
      <c r="M1481" s="20"/>
    </row>
    <row r="1482" spans="1:13" s="19" customFormat="1" ht="21.75">
      <c r="A1482" s="18"/>
      <c r="B1482" s="20"/>
      <c r="C1482" s="22"/>
      <c r="D1482" s="22"/>
      <c r="E1482" s="22"/>
      <c r="M1482" s="20"/>
    </row>
    <row r="1483" spans="1:13" s="19" customFormat="1" ht="21.75">
      <c r="A1483" s="18"/>
      <c r="B1483" s="20"/>
      <c r="C1483" s="22"/>
      <c r="D1483" s="22"/>
      <c r="E1483" s="22"/>
      <c r="M1483" s="20"/>
    </row>
    <row r="1484" spans="1:13" s="19" customFormat="1" ht="21.75">
      <c r="A1484" s="18"/>
      <c r="B1484" s="20"/>
      <c r="C1484" s="22"/>
      <c r="D1484" s="22"/>
      <c r="E1484" s="22"/>
      <c r="M1484" s="20"/>
    </row>
    <row r="1485" spans="1:13" s="19" customFormat="1" ht="21.75">
      <c r="A1485" s="18"/>
      <c r="B1485" s="20"/>
      <c r="C1485" s="22"/>
      <c r="D1485" s="22"/>
      <c r="E1485" s="22"/>
      <c r="M1485" s="20"/>
    </row>
    <row r="1486" spans="1:13" s="19" customFormat="1" ht="21.75">
      <c r="A1486" s="18"/>
      <c r="B1486" s="20"/>
      <c r="C1486" s="22"/>
      <c r="D1486" s="22"/>
      <c r="E1486" s="22"/>
      <c r="M1486" s="20"/>
    </row>
    <row r="1487" spans="1:13" s="19" customFormat="1" ht="21.75">
      <c r="A1487" s="18"/>
      <c r="B1487" s="20"/>
      <c r="C1487" s="22"/>
      <c r="D1487" s="22"/>
      <c r="E1487" s="22"/>
      <c r="M1487" s="20"/>
    </row>
    <row r="1488" spans="1:13" s="19" customFormat="1" ht="21.75">
      <c r="A1488" s="18"/>
      <c r="B1488" s="20"/>
      <c r="C1488" s="22"/>
      <c r="D1488" s="22"/>
      <c r="E1488" s="22"/>
      <c r="M1488" s="20"/>
    </row>
    <row r="1489" spans="1:13" s="19" customFormat="1" ht="21.75">
      <c r="A1489" s="18"/>
      <c r="B1489" s="20"/>
      <c r="C1489" s="22"/>
      <c r="D1489" s="22"/>
      <c r="E1489" s="22"/>
      <c r="M1489" s="20"/>
    </row>
    <row r="1490" spans="1:13" s="19" customFormat="1" ht="21.75">
      <c r="A1490" s="18"/>
      <c r="B1490" s="20"/>
      <c r="C1490" s="22"/>
      <c r="D1490" s="22"/>
      <c r="E1490" s="22"/>
      <c r="M1490" s="20"/>
    </row>
    <row r="1491" spans="1:13" s="19" customFormat="1" ht="21.75">
      <c r="A1491" s="18"/>
      <c r="B1491" s="20"/>
      <c r="C1491" s="22"/>
      <c r="D1491" s="22"/>
      <c r="E1491" s="22"/>
      <c r="M1491" s="20"/>
    </row>
    <row r="1492" spans="1:13" s="19" customFormat="1" ht="21.75">
      <c r="A1492" s="18"/>
      <c r="B1492" s="20"/>
      <c r="C1492" s="22"/>
      <c r="D1492" s="22"/>
      <c r="E1492" s="22"/>
      <c r="M1492" s="20"/>
    </row>
    <row r="1493" spans="1:13" s="19" customFormat="1" ht="21.75">
      <c r="A1493" s="18"/>
      <c r="B1493" s="20"/>
      <c r="C1493" s="22"/>
      <c r="D1493" s="22"/>
      <c r="E1493" s="22"/>
      <c r="M1493" s="20"/>
    </row>
    <row r="1494" spans="1:13" s="19" customFormat="1" ht="21.75">
      <c r="A1494" s="18"/>
      <c r="B1494" s="20"/>
      <c r="C1494" s="22"/>
      <c r="D1494" s="22"/>
      <c r="E1494" s="22"/>
      <c r="M1494" s="20"/>
    </row>
    <row r="1495" spans="1:13" s="19" customFormat="1" ht="21.75">
      <c r="A1495" s="18"/>
      <c r="B1495" s="20"/>
      <c r="C1495" s="22"/>
      <c r="D1495" s="22"/>
      <c r="E1495" s="22"/>
      <c r="M1495" s="20"/>
    </row>
    <row r="1496" spans="1:13" s="19" customFormat="1" ht="21.75">
      <c r="A1496" s="18"/>
      <c r="B1496" s="20"/>
      <c r="C1496" s="22"/>
      <c r="D1496" s="22"/>
      <c r="E1496" s="22"/>
      <c r="M1496" s="20"/>
    </row>
    <row r="1497" spans="1:13" s="19" customFormat="1" ht="21.75">
      <c r="A1497" s="18"/>
      <c r="B1497" s="20"/>
      <c r="C1497" s="22"/>
      <c r="D1497" s="22"/>
      <c r="E1497" s="22"/>
      <c r="M1497" s="20"/>
    </row>
    <row r="1498" spans="1:13" s="19" customFormat="1" ht="21.75">
      <c r="A1498" s="18"/>
      <c r="B1498" s="20"/>
      <c r="C1498" s="22"/>
      <c r="D1498" s="22"/>
      <c r="E1498" s="22"/>
      <c r="M1498" s="20"/>
    </row>
    <row r="1546" ht="21.75"/>
    <row r="1547" spans="1:18" s="21" customFormat="1" ht="21.75">
      <c r="A1547" s="18"/>
      <c r="B1547" s="20"/>
      <c r="C1547" s="22"/>
      <c r="D1547" s="22"/>
      <c r="E1547" s="22"/>
      <c r="F1547" s="19"/>
      <c r="G1547" s="19"/>
      <c r="H1547" s="19"/>
      <c r="I1547" s="19"/>
      <c r="J1547" s="19"/>
      <c r="K1547" s="19"/>
      <c r="L1547" s="19"/>
      <c r="M1547" s="20"/>
      <c r="N1547" s="19"/>
      <c r="O1547" s="19"/>
      <c r="P1547" s="19"/>
      <c r="Q1547" s="19"/>
      <c r="R1547" s="19"/>
    </row>
    <row r="1548" spans="1:18" s="21" customFormat="1" ht="125.25" customHeight="1">
      <c r="A1548" s="18"/>
      <c r="B1548" s="20"/>
      <c r="C1548" s="22"/>
      <c r="D1548" s="22"/>
      <c r="E1548" s="22"/>
      <c r="F1548" s="19"/>
      <c r="G1548" s="19"/>
      <c r="H1548" s="19"/>
      <c r="I1548" s="19"/>
      <c r="J1548" s="19"/>
      <c r="K1548" s="19"/>
      <c r="L1548" s="19"/>
      <c r="M1548" s="20"/>
      <c r="N1548" s="19"/>
      <c r="O1548" s="19"/>
      <c r="P1548" s="19"/>
      <c r="Q1548" s="19"/>
      <c r="R1548" s="19"/>
    </row>
    <row r="1549" spans="1:18" s="21" customFormat="1" ht="87.75" customHeight="1">
      <c r="A1549" s="18"/>
      <c r="B1549" s="20"/>
      <c r="C1549" s="22"/>
      <c r="D1549" s="22"/>
      <c r="E1549" s="22"/>
      <c r="F1549" s="19"/>
      <c r="G1549" s="19"/>
      <c r="H1549" s="19"/>
      <c r="I1549" s="19"/>
      <c r="J1549" s="19"/>
      <c r="K1549" s="19"/>
      <c r="L1549" s="19"/>
      <c r="M1549" s="20"/>
      <c r="N1549" s="19"/>
      <c r="O1549" s="19"/>
      <c r="P1549" s="19"/>
      <c r="Q1549" s="19"/>
      <c r="R1549" s="19"/>
    </row>
    <row r="1550" spans="1:18" s="21" customFormat="1" ht="110.25" customHeight="1">
      <c r="A1550" s="18"/>
      <c r="B1550" s="20"/>
      <c r="C1550" s="22"/>
      <c r="D1550" s="22"/>
      <c r="E1550" s="22"/>
      <c r="F1550" s="19"/>
      <c r="G1550" s="19"/>
      <c r="H1550" s="19"/>
      <c r="I1550" s="19"/>
      <c r="J1550" s="19"/>
      <c r="K1550" s="19"/>
      <c r="L1550" s="19"/>
      <c r="M1550" s="20"/>
      <c r="N1550" s="19"/>
      <c r="O1550" s="19"/>
      <c r="P1550" s="19"/>
      <c r="Q1550" s="19"/>
      <c r="R1550" s="19"/>
    </row>
    <row r="1551" spans="1:18" s="21" customFormat="1" ht="109.5" customHeight="1">
      <c r="A1551" s="18"/>
      <c r="B1551" s="20"/>
      <c r="C1551" s="22"/>
      <c r="D1551" s="22"/>
      <c r="E1551" s="22"/>
      <c r="F1551" s="19"/>
      <c r="G1551" s="19"/>
      <c r="H1551" s="19"/>
      <c r="I1551" s="19"/>
      <c r="J1551" s="19"/>
      <c r="K1551" s="19"/>
      <c r="L1551" s="19"/>
      <c r="M1551" s="20"/>
      <c r="N1551" s="19"/>
      <c r="O1551" s="19"/>
      <c r="P1551" s="19"/>
      <c r="Q1551" s="19"/>
      <c r="R1551" s="19"/>
    </row>
    <row r="1552" spans="1:18" s="21" customFormat="1" ht="125.25" customHeight="1">
      <c r="A1552" s="18"/>
      <c r="B1552" s="20"/>
      <c r="C1552" s="22"/>
      <c r="D1552" s="22"/>
      <c r="E1552" s="22"/>
      <c r="F1552" s="19"/>
      <c r="G1552" s="19"/>
      <c r="H1552" s="19"/>
      <c r="I1552" s="19"/>
      <c r="J1552" s="19"/>
      <c r="K1552" s="19"/>
      <c r="L1552" s="19"/>
      <c r="M1552" s="20"/>
      <c r="N1552" s="19"/>
      <c r="O1552" s="19"/>
      <c r="P1552" s="19"/>
      <c r="Q1552" s="19"/>
      <c r="R1552" s="19"/>
    </row>
    <row r="1553" spans="1:18" s="21" customFormat="1" ht="125.25" customHeight="1">
      <c r="A1553" s="18"/>
      <c r="B1553" s="20"/>
      <c r="C1553" s="22"/>
      <c r="D1553" s="22"/>
      <c r="E1553" s="22"/>
      <c r="F1553" s="19"/>
      <c r="G1553" s="19"/>
      <c r="H1553" s="19"/>
      <c r="I1553" s="19"/>
      <c r="J1553" s="19"/>
      <c r="K1553" s="19"/>
      <c r="L1553" s="19"/>
      <c r="M1553" s="20"/>
      <c r="N1553" s="19"/>
      <c r="O1553" s="19"/>
      <c r="P1553" s="19"/>
      <c r="Q1553" s="19"/>
      <c r="R1553" s="19"/>
    </row>
    <row r="1554" spans="1:18" s="21" customFormat="1" ht="131.25" customHeight="1">
      <c r="A1554" s="18"/>
      <c r="B1554" s="20"/>
      <c r="C1554" s="22"/>
      <c r="D1554" s="22"/>
      <c r="E1554" s="22"/>
      <c r="F1554" s="19"/>
      <c r="G1554" s="19"/>
      <c r="H1554" s="19"/>
      <c r="I1554" s="19"/>
      <c r="J1554" s="19"/>
      <c r="K1554" s="19"/>
      <c r="L1554" s="19"/>
      <c r="M1554" s="20"/>
      <c r="N1554" s="19"/>
      <c r="O1554" s="19"/>
      <c r="P1554" s="19"/>
      <c r="Q1554" s="19"/>
      <c r="R1554" s="19"/>
    </row>
    <row r="1555" spans="1:18" s="21" customFormat="1" ht="131.25" customHeight="1">
      <c r="A1555" s="18"/>
      <c r="B1555" s="20"/>
      <c r="C1555" s="22"/>
      <c r="D1555" s="22"/>
      <c r="E1555" s="22"/>
      <c r="F1555" s="19"/>
      <c r="G1555" s="19"/>
      <c r="H1555" s="19"/>
      <c r="I1555" s="19"/>
      <c r="J1555" s="19"/>
      <c r="K1555" s="19"/>
      <c r="L1555" s="19"/>
      <c r="M1555" s="20"/>
      <c r="N1555" s="19"/>
      <c r="O1555" s="19"/>
      <c r="P1555" s="19"/>
      <c r="Q1555" s="19"/>
      <c r="R1555" s="19"/>
    </row>
    <row r="1556" spans="1:18" s="21" customFormat="1" ht="131.25" customHeight="1">
      <c r="A1556" s="18"/>
      <c r="B1556" s="20"/>
      <c r="C1556" s="22"/>
      <c r="D1556" s="22"/>
      <c r="E1556" s="22"/>
      <c r="F1556" s="19"/>
      <c r="G1556" s="19"/>
      <c r="H1556" s="19"/>
      <c r="I1556" s="19"/>
      <c r="J1556" s="19"/>
      <c r="K1556" s="19"/>
      <c r="L1556" s="19"/>
      <c r="M1556" s="20"/>
      <c r="N1556" s="19"/>
      <c r="O1556" s="19"/>
      <c r="P1556" s="19"/>
      <c r="Q1556" s="19"/>
      <c r="R1556" s="19"/>
    </row>
    <row r="1557" spans="1:18" s="21" customFormat="1" ht="131.25" customHeight="1">
      <c r="A1557" s="18"/>
      <c r="B1557" s="20"/>
      <c r="C1557" s="22"/>
      <c r="D1557" s="22"/>
      <c r="E1557" s="22"/>
      <c r="F1557" s="19"/>
      <c r="G1557" s="19"/>
      <c r="H1557" s="19"/>
      <c r="I1557" s="19"/>
      <c r="J1557" s="19"/>
      <c r="K1557" s="19"/>
      <c r="L1557" s="19"/>
      <c r="M1557" s="20"/>
      <c r="N1557" s="19"/>
      <c r="O1557" s="19"/>
      <c r="P1557" s="19"/>
      <c r="Q1557" s="19"/>
      <c r="R1557" s="19"/>
    </row>
    <row r="1558" spans="1:18" s="32" customFormat="1" ht="24">
      <c r="A1558" s="18"/>
      <c r="B1558" s="20"/>
      <c r="C1558" s="22"/>
      <c r="D1558" s="22"/>
      <c r="E1558" s="22"/>
      <c r="F1558" s="19"/>
      <c r="G1558" s="19"/>
      <c r="H1558" s="19"/>
      <c r="I1558" s="19"/>
      <c r="J1558" s="19"/>
      <c r="K1558" s="19"/>
      <c r="L1558" s="19"/>
      <c r="M1558" s="20"/>
      <c r="N1558" s="19"/>
      <c r="O1558" s="19"/>
      <c r="P1558" s="19"/>
      <c r="Q1558" s="19"/>
      <c r="R1558" s="19"/>
    </row>
    <row r="1559" spans="1:18" s="32" customFormat="1" ht="24">
      <c r="A1559" s="18"/>
      <c r="B1559" s="20"/>
      <c r="C1559" s="22"/>
      <c r="D1559" s="22"/>
      <c r="E1559" s="22"/>
      <c r="F1559" s="19"/>
      <c r="G1559" s="19"/>
      <c r="H1559" s="19"/>
      <c r="I1559" s="19"/>
      <c r="J1559" s="19"/>
      <c r="K1559" s="19"/>
      <c r="L1559" s="19"/>
      <c r="M1559" s="20"/>
      <c r="N1559" s="19"/>
      <c r="O1559" s="19"/>
      <c r="P1559" s="19"/>
      <c r="Q1559" s="19"/>
      <c r="R1559" s="19"/>
    </row>
    <row r="1560" spans="1:18" s="32" customFormat="1" ht="115.5" customHeight="1">
      <c r="A1560" s="18"/>
      <c r="B1560" s="20"/>
      <c r="C1560" s="22"/>
      <c r="D1560" s="22"/>
      <c r="E1560" s="22"/>
      <c r="F1560" s="19"/>
      <c r="G1560" s="19"/>
      <c r="H1560" s="19"/>
      <c r="I1560" s="19"/>
      <c r="J1560" s="19"/>
      <c r="K1560" s="19"/>
      <c r="L1560" s="19"/>
      <c r="M1560" s="20"/>
      <c r="N1560" s="19"/>
      <c r="O1560" s="19"/>
      <c r="P1560" s="19"/>
      <c r="Q1560" s="19"/>
      <c r="R1560" s="19"/>
    </row>
    <row r="1561" spans="1:18" s="32" customFormat="1" ht="114" customHeight="1">
      <c r="A1561" s="18"/>
      <c r="B1561" s="20"/>
      <c r="C1561" s="22"/>
      <c r="D1561" s="22"/>
      <c r="E1561" s="22"/>
      <c r="F1561" s="19"/>
      <c r="G1561" s="19"/>
      <c r="H1561" s="19"/>
      <c r="I1561" s="19"/>
      <c r="J1561" s="19"/>
      <c r="K1561" s="19"/>
      <c r="L1561" s="19"/>
      <c r="M1561" s="20"/>
      <c r="N1561" s="19"/>
      <c r="O1561" s="19"/>
      <c r="P1561" s="19"/>
      <c r="Q1561" s="19"/>
      <c r="R1561" s="19"/>
    </row>
    <row r="1562" spans="1:18" s="21" customFormat="1" ht="99" customHeight="1">
      <c r="A1562" s="18"/>
      <c r="B1562" s="20"/>
      <c r="C1562" s="22"/>
      <c r="D1562" s="22"/>
      <c r="E1562" s="22"/>
      <c r="F1562" s="19"/>
      <c r="G1562" s="19"/>
      <c r="H1562" s="19"/>
      <c r="I1562" s="19"/>
      <c r="J1562" s="19"/>
      <c r="K1562" s="19"/>
      <c r="L1562" s="19"/>
      <c r="M1562" s="20"/>
      <c r="N1562" s="19"/>
      <c r="O1562" s="19"/>
      <c r="P1562" s="19"/>
      <c r="Q1562" s="19"/>
      <c r="R1562" s="19"/>
    </row>
    <row r="1563" spans="1:18" s="21" customFormat="1" ht="110.25" customHeight="1">
      <c r="A1563" s="18"/>
      <c r="B1563" s="20"/>
      <c r="C1563" s="22"/>
      <c r="D1563" s="22"/>
      <c r="E1563" s="22"/>
      <c r="F1563" s="19"/>
      <c r="G1563" s="19"/>
      <c r="H1563" s="19"/>
      <c r="I1563" s="19"/>
      <c r="J1563" s="19"/>
      <c r="K1563" s="19"/>
      <c r="L1563" s="19"/>
      <c r="M1563" s="20"/>
      <c r="N1563" s="19"/>
      <c r="O1563" s="19"/>
      <c r="P1563" s="19"/>
      <c r="Q1563" s="19"/>
      <c r="R1563" s="19"/>
    </row>
    <row r="1564" spans="1:18" s="21" customFormat="1" ht="96" customHeight="1">
      <c r="A1564" s="18"/>
      <c r="B1564" s="20"/>
      <c r="C1564" s="22"/>
      <c r="D1564" s="22"/>
      <c r="E1564" s="22"/>
      <c r="F1564" s="19"/>
      <c r="G1564" s="19"/>
      <c r="H1564" s="19"/>
      <c r="I1564" s="19"/>
      <c r="J1564" s="19"/>
      <c r="K1564" s="19"/>
      <c r="L1564" s="19"/>
      <c r="M1564" s="20"/>
      <c r="N1564" s="19"/>
      <c r="O1564" s="19"/>
      <c r="P1564" s="19"/>
      <c r="Q1564" s="19"/>
      <c r="R1564" s="19"/>
    </row>
    <row r="1565" spans="1:18" s="21" customFormat="1" ht="114.75" customHeight="1">
      <c r="A1565" s="18"/>
      <c r="B1565" s="20"/>
      <c r="C1565" s="22"/>
      <c r="D1565" s="22"/>
      <c r="E1565" s="22"/>
      <c r="F1565" s="19"/>
      <c r="G1565" s="19"/>
      <c r="H1565" s="19"/>
      <c r="I1565" s="19"/>
      <c r="J1565" s="19"/>
      <c r="K1565" s="19"/>
      <c r="L1565" s="19"/>
      <c r="M1565" s="20"/>
      <c r="N1565" s="19"/>
      <c r="O1565" s="19"/>
      <c r="P1565" s="19"/>
      <c r="Q1565" s="19"/>
      <c r="R1565" s="19"/>
    </row>
    <row r="1566" spans="1:18" s="21" customFormat="1" ht="120.75" customHeight="1">
      <c r="A1566" s="18"/>
      <c r="B1566" s="20"/>
      <c r="C1566" s="22"/>
      <c r="D1566" s="22"/>
      <c r="E1566" s="22"/>
      <c r="F1566" s="19"/>
      <c r="G1566" s="19"/>
      <c r="H1566" s="19"/>
      <c r="I1566" s="19"/>
      <c r="J1566" s="19"/>
      <c r="K1566" s="19"/>
      <c r="L1566" s="19"/>
      <c r="M1566" s="20"/>
      <c r="N1566" s="19"/>
      <c r="O1566" s="19"/>
      <c r="P1566" s="19"/>
      <c r="Q1566" s="19"/>
      <c r="R1566" s="19"/>
    </row>
    <row r="1567" spans="1:18" s="21" customFormat="1" ht="120.75" customHeight="1">
      <c r="A1567" s="18"/>
      <c r="B1567" s="20"/>
      <c r="C1567" s="22"/>
      <c r="D1567" s="22"/>
      <c r="E1567" s="22"/>
      <c r="F1567" s="19"/>
      <c r="G1567" s="19"/>
      <c r="H1567" s="19"/>
      <c r="I1567" s="19"/>
      <c r="J1567" s="19"/>
      <c r="K1567" s="19"/>
      <c r="L1567" s="19"/>
      <c r="M1567" s="20"/>
      <c r="N1567" s="19"/>
      <c r="O1567" s="19"/>
      <c r="P1567" s="19"/>
      <c r="Q1567" s="19"/>
      <c r="R1567" s="19"/>
    </row>
    <row r="1568" spans="1:18" s="21" customFormat="1" ht="99" customHeight="1">
      <c r="A1568" s="18"/>
      <c r="B1568" s="20"/>
      <c r="C1568" s="22"/>
      <c r="D1568" s="22"/>
      <c r="E1568" s="22"/>
      <c r="F1568" s="19"/>
      <c r="G1568" s="19"/>
      <c r="H1568" s="19"/>
      <c r="I1568" s="19"/>
      <c r="J1568" s="19"/>
      <c r="K1568" s="19"/>
      <c r="L1568" s="19"/>
      <c r="M1568" s="20"/>
      <c r="N1568" s="19"/>
      <c r="O1568" s="19"/>
      <c r="P1568" s="19"/>
      <c r="Q1568" s="19"/>
      <c r="R1568" s="19"/>
    </row>
    <row r="1570" ht="21.75"/>
    <row r="1571" ht="21.75"/>
    <row r="1572" ht="21.75"/>
    <row r="1573" spans="1:13" s="19" customFormat="1" ht="21.75">
      <c r="A1573" s="18"/>
      <c r="B1573" s="20"/>
      <c r="C1573" s="22"/>
      <c r="D1573" s="22"/>
      <c r="E1573" s="22"/>
      <c r="M1573" s="20"/>
    </row>
    <row r="1574" spans="1:13" s="19" customFormat="1" ht="21.75">
      <c r="A1574" s="18"/>
      <c r="B1574" s="20"/>
      <c r="C1574" s="22"/>
      <c r="D1574" s="22"/>
      <c r="E1574" s="22"/>
      <c r="M1574" s="20"/>
    </row>
    <row r="1575" spans="1:13" s="19" customFormat="1" ht="21.75">
      <c r="A1575" s="18"/>
      <c r="B1575" s="20"/>
      <c r="C1575" s="22"/>
      <c r="D1575" s="22"/>
      <c r="E1575" s="22"/>
      <c r="M1575" s="20"/>
    </row>
    <row r="1576" spans="1:13" s="19" customFormat="1" ht="21.75">
      <c r="A1576" s="18"/>
      <c r="B1576" s="20"/>
      <c r="C1576" s="22"/>
      <c r="D1576" s="22"/>
      <c r="E1576" s="22"/>
      <c r="M1576" s="20"/>
    </row>
    <row r="1577" spans="1:13" s="19" customFormat="1" ht="21.75">
      <c r="A1577" s="18"/>
      <c r="B1577" s="20"/>
      <c r="C1577" s="22"/>
      <c r="D1577" s="22"/>
      <c r="E1577" s="22"/>
      <c r="M1577" s="20"/>
    </row>
    <row r="1578" spans="1:13" s="19" customFormat="1" ht="21.75">
      <c r="A1578" s="18"/>
      <c r="B1578" s="20"/>
      <c r="C1578" s="22"/>
      <c r="D1578" s="22"/>
      <c r="E1578" s="22"/>
      <c r="M1578" s="20"/>
    </row>
    <row r="1579" spans="1:13" s="19" customFormat="1" ht="21.75">
      <c r="A1579" s="18"/>
      <c r="B1579" s="20"/>
      <c r="C1579" s="22"/>
      <c r="D1579" s="22"/>
      <c r="E1579" s="22"/>
      <c r="M1579" s="20"/>
    </row>
    <row r="1580" spans="1:13" s="19" customFormat="1" ht="21.75">
      <c r="A1580" s="18"/>
      <c r="B1580" s="20"/>
      <c r="C1580" s="22"/>
      <c r="D1580" s="22"/>
      <c r="E1580" s="22"/>
      <c r="M1580" s="20"/>
    </row>
    <row r="1581" spans="1:13" s="19" customFormat="1" ht="21.75">
      <c r="A1581" s="18"/>
      <c r="B1581" s="20"/>
      <c r="C1581" s="22"/>
      <c r="D1581" s="22"/>
      <c r="E1581" s="22"/>
      <c r="M1581" s="20"/>
    </row>
    <row r="1582" spans="1:13" s="19" customFormat="1" ht="21.75">
      <c r="A1582" s="18"/>
      <c r="B1582" s="20"/>
      <c r="C1582" s="22"/>
      <c r="D1582" s="22"/>
      <c r="E1582" s="22"/>
      <c r="M1582" s="20"/>
    </row>
    <row r="1657" spans="1:13" s="19" customFormat="1" ht="21.75">
      <c r="A1657" s="18"/>
      <c r="B1657" s="20"/>
      <c r="C1657" s="22"/>
      <c r="D1657" s="22"/>
      <c r="E1657" s="22"/>
      <c r="M1657" s="20"/>
    </row>
    <row r="1658" spans="1:13" s="19" customFormat="1" ht="21.75">
      <c r="A1658" s="18"/>
      <c r="B1658" s="20"/>
      <c r="C1658" s="22"/>
      <c r="D1658" s="22"/>
      <c r="E1658" s="22"/>
      <c r="M1658" s="20"/>
    </row>
    <row r="1659" ht="21.75"/>
    <row r="1660" ht="21.75"/>
    <row r="1661" ht="21.75"/>
    <row r="1662" ht="21.75"/>
    <row r="1663" spans="1:18" s="21" customFormat="1" ht="115.5" customHeight="1">
      <c r="A1663" s="18"/>
      <c r="B1663" s="20"/>
      <c r="C1663" s="22"/>
      <c r="D1663" s="22"/>
      <c r="E1663" s="22"/>
      <c r="F1663" s="19"/>
      <c r="G1663" s="19"/>
      <c r="H1663" s="19"/>
      <c r="I1663" s="19"/>
      <c r="J1663" s="19"/>
      <c r="K1663" s="19"/>
      <c r="L1663" s="19"/>
      <c r="M1663" s="20"/>
      <c r="N1663" s="19"/>
      <c r="O1663" s="19"/>
      <c r="P1663" s="19"/>
      <c r="Q1663" s="19"/>
      <c r="R1663" s="19"/>
    </row>
    <row r="1664" spans="1:18" s="21" customFormat="1" ht="110.25" customHeight="1">
      <c r="A1664" s="18"/>
      <c r="B1664" s="20"/>
      <c r="C1664" s="22"/>
      <c r="D1664" s="22"/>
      <c r="E1664" s="22"/>
      <c r="F1664" s="19"/>
      <c r="G1664" s="19"/>
      <c r="H1664" s="19"/>
      <c r="I1664" s="19"/>
      <c r="J1664" s="19"/>
      <c r="K1664" s="19"/>
      <c r="L1664" s="19"/>
      <c r="M1664" s="20"/>
      <c r="N1664" s="19"/>
      <c r="O1664" s="19"/>
      <c r="P1664" s="19"/>
      <c r="Q1664" s="19"/>
      <c r="R1664" s="19"/>
    </row>
    <row r="1665" spans="1:18" s="21" customFormat="1" ht="131.25" customHeight="1">
      <c r="A1665" s="18"/>
      <c r="B1665" s="20"/>
      <c r="C1665" s="22"/>
      <c r="D1665" s="22"/>
      <c r="E1665" s="22"/>
      <c r="F1665" s="19"/>
      <c r="G1665" s="19"/>
      <c r="H1665" s="19"/>
      <c r="I1665" s="19"/>
      <c r="J1665" s="19"/>
      <c r="K1665" s="19"/>
      <c r="L1665" s="19"/>
      <c r="M1665" s="20"/>
      <c r="N1665" s="19"/>
      <c r="O1665" s="19"/>
      <c r="P1665" s="19"/>
      <c r="Q1665" s="19"/>
      <c r="R1665" s="19"/>
    </row>
    <row r="1666" spans="1:18" s="21" customFormat="1" ht="131.25" customHeight="1">
      <c r="A1666" s="18"/>
      <c r="B1666" s="20"/>
      <c r="C1666" s="22"/>
      <c r="D1666" s="22"/>
      <c r="E1666" s="22"/>
      <c r="F1666" s="19"/>
      <c r="G1666" s="19"/>
      <c r="H1666" s="19"/>
      <c r="I1666" s="19"/>
      <c r="J1666" s="19"/>
      <c r="K1666" s="19"/>
      <c r="L1666" s="19"/>
      <c r="M1666" s="20"/>
      <c r="N1666" s="19"/>
      <c r="O1666" s="19"/>
      <c r="P1666" s="19"/>
      <c r="Q1666" s="19"/>
      <c r="R1666" s="19"/>
    </row>
    <row r="1667" ht="21.75"/>
    <row r="1668" spans="1:18" s="21" customFormat="1" ht="21.75">
      <c r="A1668" s="18"/>
      <c r="B1668" s="20"/>
      <c r="C1668" s="22"/>
      <c r="D1668" s="22"/>
      <c r="E1668" s="22"/>
      <c r="F1668" s="19"/>
      <c r="G1668" s="19"/>
      <c r="H1668" s="19"/>
      <c r="I1668" s="19"/>
      <c r="J1668" s="19"/>
      <c r="K1668" s="19"/>
      <c r="L1668" s="19"/>
      <c r="M1668" s="20"/>
      <c r="N1668" s="19"/>
      <c r="O1668" s="19"/>
      <c r="P1668" s="19"/>
      <c r="Q1668" s="19"/>
      <c r="R1668" s="19"/>
    </row>
    <row r="1669" spans="1:13" s="19" customFormat="1" ht="21.75">
      <c r="A1669" s="18"/>
      <c r="B1669" s="20"/>
      <c r="C1669" s="22"/>
      <c r="D1669" s="22"/>
      <c r="E1669" s="22"/>
      <c r="M1669" s="20"/>
    </row>
    <row r="1670" ht="21.75"/>
    <row r="1672" spans="1:13" s="19" customFormat="1" ht="21.75">
      <c r="A1672" s="18"/>
      <c r="B1672" s="20"/>
      <c r="C1672" s="22"/>
      <c r="D1672" s="22"/>
      <c r="E1672" s="22"/>
      <c r="M1672" s="20"/>
    </row>
    <row r="1674" spans="1:18" s="21" customFormat="1" ht="109.5" customHeight="1">
      <c r="A1674" s="18"/>
      <c r="B1674" s="20"/>
      <c r="C1674" s="22"/>
      <c r="D1674" s="22"/>
      <c r="E1674" s="22"/>
      <c r="F1674" s="19"/>
      <c r="G1674" s="19"/>
      <c r="H1674" s="19"/>
      <c r="I1674" s="19"/>
      <c r="J1674" s="19"/>
      <c r="K1674" s="19"/>
      <c r="L1674" s="19"/>
      <c r="M1674" s="20"/>
      <c r="N1674" s="19"/>
      <c r="O1674" s="19"/>
      <c r="P1674" s="19"/>
      <c r="Q1674" s="19"/>
      <c r="R1674" s="19"/>
    </row>
    <row r="1675" spans="1:18" s="21" customFormat="1" ht="150.75" customHeight="1">
      <c r="A1675" s="18"/>
      <c r="B1675" s="20"/>
      <c r="C1675" s="22"/>
      <c r="D1675" s="22"/>
      <c r="E1675" s="22"/>
      <c r="F1675" s="19"/>
      <c r="G1675" s="19"/>
      <c r="H1675" s="19"/>
      <c r="I1675" s="19"/>
      <c r="J1675" s="19"/>
      <c r="K1675" s="19"/>
      <c r="L1675" s="19"/>
      <c r="M1675" s="20"/>
      <c r="N1675" s="19"/>
      <c r="O1675" s="19"/>
      <c r="P1675" s="19"/>
      <c r="Q1675" s="19"/>
      <c r="R1675" s="19"/>
    </row>
    <row r="1676" spans="1:18" s="21" customFormat="1" ht="131.25" customHeight="1">
      <c r="A1676" s="18"/>
      <c r="B1676" s="20"/>
      <c r="C1676" s="22"/>
      <c r="D1676" s="22"/>
      <c r="E1676" s="22"/>
      <c r="F1676" s="19"/>
      <c r="G1676" s="19"/>
      <c r="H1676" s="19"/>
      <c r="I1676" s="19"/>
      <c r="J1676" s="19"/>
      <c r="K1676" s="19"/>
      <c r="L1676" s="19"/>
      <c r="M1676" s="20"/>
      <c r="N1676" s="19"/>
      <c r="O1676" s="19"/>
      <c r="P1676" s="19"/>
      <c r="Q1676" s="19"/>
      <c r="R1676" s="19"/>
    </row>
    <row r="1678" ht="21.75"/>
    <row r="1679" spans="1:18" s="21" customFormat="1" ht="21.75">
      <c r="A1679" s="18"/>
      <c r="B1679" s="20"/>
      <c r="C1679" s="22"/>
      <c r="D1679" s="22"/>
      <c r="E1679" s="22"/>
      <c r="F1679" s="19"/>
      <c r="G1679" s="19"/>
      <c r="H1679" s="19"/>
      <c r="I1679" s="19"/>
      <c r="J1679" s="19"/>
      <c r="K1679" s="19"/>
      <c r="L1679" s="19"/>
      <c r="M1679" s="20"/>
      <c r="N1679" s="19"/>
      <c r="O1679" s="19"/>
      <c r="P1679" s="19"/>
      <c r="Q1679" s="19"/>
      <c r="R1679" s="19"/>
    </row>
    <row r="1680" spans="1:18" s="21" customFormat="1" ht="21.75">
      <c r="A1680" s="18"/>
      <c r="B1680" s="20"/>
      <c r="C1680" s="22"/>
      <c r="D1680" s="22"/>
      <c r="E1680" s="22"/>
      <c r="F1680" s="19"/>
      <c r="G1680" s="19"/>
      <c r="H1680" s="19"/>
      <c r="I1680" s="19"/>
      <c r="J1680" s="19"/>
      <c r="K1680" s="19"/>
      <c r="L1680" s="19"/>
      <c r="M1680" s="20"/>
      <c r="N1680" s="19"/>
      <c r="O1680" s="19"/>
      <c r="P1680" s="19"/>
      <c r="Q1680" s="19"/>
      <c r="R1680" s="19"/>
    </row>
    <row r="1685" ht="21.75"/>
    <row r="1686" spans="1:18" s="21" customFormat="1" ht="21.75">
      <c r="A1686" s="18"/>
      <c r="B1686" s="20"/>
      <c r="C1686" s="22"/>
      <c r="D1686" s="22"/>
      <c r="E1686" s="22"/>
      <c r="F1686" s="19"/>
      <c r="G1686" s="19"/>
      <c r="H1686" s="19"/>
      <c r="I1686" s="19"/>
      <c r="J1686" s="19"/>
      <c r="K1686" s="19"/>
      <c r="L1686" s="19"/>
      <c r="M1686" s="20"/>
      <c r="N1686" s="19"/>
      <c r="O1686" s="19"/>
      <c r="P1686" s="19"/>
      <c r="Q1686" s="19"/>
      <c r="R1686" s="19"/>
    </row>
    <row r="1687" ht="21.75"/>
    <row r="1688" ht="21.75"/>
    <row r="1689" ht="21.75"/>
    <row r="1690" ht="21.75"/>
    <row r="1691" spans="1:18" s="21" customFormat="1" ht="21.75">
      <c r="A1691" s="18"/>
      <c r="B1691" s="20"/>
      <c r="C1691" s="22"/>
      <c r="D1691" s="22"/>
      <c r="E1691" s="22"/>
      <c r="F1691" s="19"/>
      <c r="G1691" s="19"/>
      <c r="H1691" s="19"/>
      <c r="I1691" s="19"/>
      <c r="J1691" s="19"/>
      <c r="K1691" s="19"/>
      <c r="L1691" s="19"/>
      <c r="M1691" s="20"/>
      <c r="N1691" s="19"/>
      <c r="O1691" s="19"/>
      <c r="P1691" s="19"/>
      <c r="Q1691" s="19"/>
      <c r="R1691" s="19"/>
    </row>
    <row r="1692" spans="1:13" s="19" customFormat="1" ht="21.75">
      <c r="A1692" s="18"/>
      <c r="B1692" s="20"/>
      <c r="C1692" s="22"/>
      <c r="D1692" s="22"/>
      <c r="E1692" s="22"/>
      <c r="M1692" s="20"/>
    </row>
    <row r="1693" spans="1:13" s="19" customFormat="1" ht="21.75">
      <c r="A1693" s="18"/>
      <c r="B1693" s="20"/>
      <c r="C1693" s="22"/>
      <c r="D1693" s="22"/>
      <c r="E1693" s="22"/>
      <c r="M1693" s="20"/>
    </row>
    <row r="1694" ht="21.75"/>
    <row r="1695" spans="1:18" s="21" customFormat="1" ht="21.75">
      <c r="A1695" s="18"/>
      <c r="B1695" s="20"/>
      <c r="C1695" s="22"/>
      <c r="D1695" s="22"/>
      <c r="E1695" s="22"/>
      <c r="F1695" s="19"/>
      <c r="G1695" s="19"/>
      <c r="H1695" s="19"/>
      <c r="I1695" s="19"/>
      <c r="J1695" s="19"/>
      <c r="K1695" s="19"/>
      <c r="L1695" s="19"/>
      <c r="M1695" s="20"/>
      <c r="N1695" s="19"/>
      <c r="O1695" s="19"/>
      <c r="P1695" s="19"/>
      <c r="Q1695" s="19"/>
      <c r="R1695" s="19"/>
    </row>
    <row r="1696" spans="1:18" s="21" customFormat="1" ht="21.75">
      <c r="A1696" s="18"/>
      <c r="B1696" s="20"/>
      <c r="C1696" s="22"/>
      <c r="D1696" s="22"/>
      <c r="E1696" s="22"/>
      <c r="F1696" s="19"/>
      <c r="G1696" s="19"/>
      <c r="H1696" s="19"/>
      <c r="I1696" s="19"/>
      <c r="J1696" s="19"/>
      <c r="K1696" s="19"/>
      <c r="L1696" s="19"/>
      <c r="M1696" s="20"/>
      <c r="N1696" s="19"/>
      <c r="O1696" s="19"/>
      <c r="P1696" s="19"/>
      <c r="Q1696" s="19"/>
      <c r="R1696" s="19"/>
    </row>
    <row r="1697" spans="1:18" s="21" customFormat="1" ht="21.75">
      <c r="A1697" s="18"/>
      <c r="B1697" s="20"/>
      <c r="C1697" s="22"/>
      <c r="D1697" s="22"/>
      <c r="E1697" s="22"/>
      <c r="F1697" s="19"/>
      <c r="G1697" s="19"/>
      <c r="H1697" s="19"/>
      <c r="I1697" s="19"/>
      <c r="J1697" s="19"/>
      <c r="K1697" s="19"/>
      <c r="L1697" s="19"/>
      <c r="M1697" s="20"/>
      <c r="N1697" s="19"/>
      <c r="O1697" s="19"/>
      <c r="P1697" s="19"/>
      <c r="Q1697" s="19"/>
      <c r="R1697" s="19"/>
    </row>
    <row r="1698" spans="1:18" s="21" customFormat="1" ht="117.75" customHeight="1">
      <c r="A1698" s="18"/>
      <c r="B1698" s="20"/>
      <c r="C1698" s="22"/>
      <c r="D1698" s="22"/>
      <c r="E1698" s="22"/>
      <c r="F1698" s="19"/>
      <c r="G1698" s="19"/>
      <c r="H1698" s="19"/>
      <c r="I1698" s="19"/>
      <c r="J1698" s="19"/>
      <c r="K1698" s="19"/>
      <c r="L1698" s="19"/>
      <c r="M1698" s="20"/>
      <c r="N1698" s="19"/>
      <c r="O1698" s="19"/>
      <c r="P1698" s="19"/>
      <c r="Q1698" s="19"/>
      <c r="R1698" s="19"/>
    </row>
    <row r="1699" spans="1:18" s="21" customFormat="1" ht="21.75">
      <c r="A1699" s="18"/>
      <c r="B1699" s="20"/>
      <c r="C1699" s="22"/>
      <c r="D1699" s="22"/>
      <c r="E1699" s="22"/>
      <c r="F1699" s="19"/>
      <c r="G1699" s="19"/>
      <c r="H1699" s="19"/>
      <c r="I1699" s="19"/>
      <c r="J1699" s="19"/>
      <c r="K1699" s="19"/>
      <c r="L1699" s="19"/>
      <c r="M1699" s="20"/>
      <c r="N1699" s="19"/>
      <c r="O1699" s="19"/>
      <c r="P1699" s="19"/>
      <c r="Q1699" s="19"/>
      <c r="R1699" s="19"/>
    </row>
    <row r="1702" spans="1:18" s="21" customFormat="1" ht="89.25" customHeight="1">
      <c r="A1702" s="18"/>
      <c r="B1702" s="20"/>
      <c r="C1702" s="22"/>
      <c r="D1702" s="22"/>
      <c r="E1702" s="22"/>
      <c r="F1702" s="19"/>
      <c r="G1702" s="19"/>
      <c r="H1702" s="19"/>
      <c r="I1702" s="19"/>
      <c r="J1702" s="19"/>
      <c r="K1702" s="19"/>
      <c r="L1702" s="19"/>
      <c r="M1702" s="20"/>
      <c r="N1702" s="19"/>
      <c r="O1702" s="19"/>
      <c r="P1702" s="19"/>
      <c r="Q1702" s="19"/>
      <c r="R1702" s="19"/>
    </row>
    <row r="1703" spans="1:18" s="21" customFormat="1" ht="99" customHeight="1">
      <c r="A1703" s="18"/>
      <c r="B1703" s="20"/>
      <c r="C1703" s="22"/>
      <c r="D1703" s="22"/>
      <c r="E1703" s="22"/>
      <c r="F1703" s="19"/>
      <c r="G1703" s="19"/>
      <c r="H1703" s="19"/>
      <c r="I1703" s="19"/>
      <c r="J1703" s="19"/>
      <c r="K1703" s="19"/>
      <c r="L1703" s="19"/>
      <c r="M1703" s="20"/>
      <c r="N1703" s="19"/>
      <c r="O1703" s="19"/>
      <c r="P1703" s="19"/>
      <c r="Q1703" s="19"/>
      <c r="R1703" s="19"/>
    </row>
    <row r="1704" ht="83.25" customHeight="1"/>
    <row r="1709" spans="1:13" s="19" customFormat="1" ht="21.75">
      <c r="A1709" s="18"/>
      <c r="B1709" s="20"/>
      <c r="C1709" s="22"/>
      <c r="D1709" s="22"/>
      <c r="E1709" s="22"/>
      <c r="M1709" s="20"/>
    </row>
    <row r="1715" spans="1:13" s="19" customFormat="1" ht="122.25" customHeight="1">
      <c r="A1715" s="18"/>
      <c r="B1715" s="20"/>
      <c r="C1715" s="22"/>
      <c r="D1715" s="22"/>
      <c r="E1715" s="22"/>
      <c r="M1715" s="20"/>
    </row>
    <row r="1717" spans="1:18" s="21" customFormat="1" ht="131.25" customHeight="1">
      <c r="A1717" s="18"/>
      <c r="B1717" s="20"/>
      <c r="C1717" s="22"/>
      <c r="D1717" s="22"/>
      <c r="E1717" s="22"/>
      <c r="F1717" s="19"/>
      <c r="G1717" s="19"/>
      <c r="H1717" s="19"/>
      <c r="I1717" s="19"/>
      <c r="J1717" s="19"/>
      <c r="K1717" s="19"/>
      <c r="L1717" s="19"/>
      <c r="M1717" s="20"/>
      <c r="N1717" s="19"/>
      <c r="O1717" s="19"/>
      <c r="P1717" s="19"/>
      <c r="Q1717" s="19"/>
      <c r="R1717" s="19"/>
    </row>
    <row r="1718" spans="1:18" s="21" customFormat="1" ht="75" customHeight="1">
      <c r="A1718" s="18"/>
      <c r="B1718" s="20"/>
      <c r="C1718" s="22"/>
      <c r="D1718" s="22"/>
      <c r="E1718" s="22"/>
      <c r="F1718" s="19"/>
      <c r="G1718" s="19"/>
      <c r="H1718" s="19"/>
      <c r="I1718" s="19"/>
      <c r="J1718" s="19"/>
      <c r="K1718" s="19"/>
      <c r="L1718" s="19"/>
      <c r="M1718" s="20"/>
      <c r="N1718" s="19"/>
      <c r="O1718" s="19"/>
      <c r="P1718" s="19"/>
      <c r="Q1718" s="19"/>
      <c r="R1718" s="19"/>
    </row>
  </sheetData>
  <sheetProtection/>
  <mergeCells count="2">
    <mergeCell ref="A1:R1"/>
    <mergeCell ref="A2:R2"/>
  </mergeCells>
  <printOptions/>
  <pageMargins left="0.24" right="0.14" top="0.38" bottom="0.19" header="0.5" footer="0.14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graduate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jew</dc:creator>
  <cp:keywords/>
  <dc:description/>
  <cp:lastModifiedBy>DA</cp:lastModifiedBy>
  <cp:lastPrinted>2013-04-30T07:38:30Z</cp:lastPrinted>
  <dcterms:created xsi:type="dcterms:W3CDTF">2012-06-18T01:45:25Z</dcterms:created>
  <dcterms:modified xsi:type="dcterms:W3CDTF">2015-10-16T06:55:25Z</dcterms:modified>
  <cp:category/>
  <cp:version/>
  <cp:contentType/>
  <cp:contentStatus/>
</cp:coreProperties>
</file>